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showSheetTabs="0" xWindow="6525" yWindow="525" windowWidth="20730" windowHeight="11760" tabRatio="918" firstSheet="11" activeTab="11"/>
  </bookViews>
  <sheets>
    <sheet name="Person" sheetId="1" state="veryHidden" r:id="rId1"/>
    <sheet name="Homework" sheetId="15" state="veryHidden" r:id="rId2"/>
    <sheet name="Equipment" sheetId="29" state="veryHidden" r:id="rId3"/>
    <sheet name="Behaviour" sheetId="13" state="veryHidden" r:id="rId4"/>
    <sheet name="Assessment" sheetId="31" state="veryHidden" r:id="rId5"/>
    <sheet name="Progress and effort" sheetId="19" state="veryHidden" r:id="rId6"/>
    <sheet name="Development" sheetId="17" state="veryHidden" r:id="rId7"/>
    <sheet name="Front Sheet" sheetId="32" state="veryHidden" r:id="rId8"/>
    <sheet name="Report" sheetId="10" state="veryHidden" r:id="rId9"/>
    <sheet name="Code" sheetId="11" state="veryHidden" r:id="rId10"/>
    <sheet name="Grade table" sheetId="25" state="veryHidden" r:id="rId11"/>
    <sheet name="EM" sheetId="30" r:id="rId12"/>
  </sheets>
  <definedNames>
    <definedName name="AboveTragetAlwaysGivesEffort">'Progress and effort'!$D$5:$J$41</definedName>
    <definedName name="AboveTragetNeverGivesEnoughEffort">'Progress and effort'!$D$96:$J$140</definedName>
    <definedName name="AboveTragetOcasionalyGivesEffort">'Progress and effort'!$D$46:$J$92</definedName>
    <definedName name="Asses_1">Assessment!$D$9:$J$44</definedName>
    <definedName name="Asses_2">Assessment!$D$50:$J$70</definedName>
    <definedName name="Assses_3">Assessment!$D$75:$M$96</definedName>
    <definedName name="Behaviour_1">Behaviour!$D$52:$I$118</definedName>
    <definedName name="Behaviour_2">Behaviour!$D$122:$I$168</definedName>
    <definedName name="Behaviour_3">Behaviour!$D$172:$I$216</definedName>
    <definedName name="Behaviour_4">Behaviour!$D$220:$I$264</definedName>
    <definedName name="Behaviour_5">Behaviour!$D$5:$K$49</definedName>
    <definedName name="Behaviour1" localSheetId="3">Behaviour!$D$52:$I$118</definedName>
    <definedName name="Behaviour2" localSheetId="3">Behaviour!$D$122:$I$168</definedName>
    <definedName name="Behaviour3" localSheetId="3">Behaviour!$D$172:$I$216</definedName>
    <definedName name="Behaviour4" localSheetId="3">Behaviour!$D$220:$E$264</definedName>
    <definedName name="BelowTargetAlwaysGivesEffort">'Progress and effort'!$D$281:$I$318</definedName>
    <definedName name="BelowTargetNeverGivesEnoughEffort">'Progress and effort'!$D$372:$I$416</definedName>
    <definedName name="BelowTargetOcasionalyGivesEffort">'Progress and effort'!$D$322:$I$368</definedName>
    <definedName name="Development_1">Development!$D$183:$F$295</definedName>
    <definedName name="Development_2">Development!$D$81:$F$179</definedName>
    <definedName name="Development_3">Development!$D$5:$E$77</definedName>
    <definedName name="Equipment_always">Equipment!$D$9:$I$32</definedName>
    <definedName name="Equipment_one_missing">Equipment!$D$42:$I$62</definedName>
    <definedName name="Equipment_three_missing">Equipment!$D$92:$I$107</definedName>
    <definedName name="Equipment_two_missing">Equipment!$D$67:$I$88</definedName>
    <definedName name="OnTargetAlwaysGivesEffort">'Progress and effort'!$D$143:$J$180</definedName>
    <definedName name="OnTargetNeverGivesEnoughEffort">'Progress and effort'!$D$234:$J$278</definedName>
    <definedName name="OnTargetOcasionalyGivesEffort">'Progress and effort'!$D$184:$J$230</definedName>
    <definedName name="Type_1">'Grade table'!$D$2:$F$28</definedName>
    <definedName name="Type_12">'Grade table'!$E$2:$F$28</definedName>
    <definedName name="Type_2">'Grade table'!$J$2:$L$28</definedName>
    <definedName name="Type_22">'Grade table'!$K$2:$L$28</definedName>
    <definedName name="Type_3">'Grade table'!$P$2:$R$28</definedName>
    <definedName name="Type_32">'Grade table'!$Q$2:$R$28</definedName>
    <definedName name="Type_4">'Grade table'!$U$2:$V$41</definedName>
    <definedName name="Type_42">'Grade table'!$V$2:$W$41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K44" i="10" l="1"/>
  <c r="CJ44" i="10"/>
  <c r="AT13" i="32"/>
  <c r="AU13" i="32"/>
  <c r="AX13" i="32"/>
  <c r="AY13" i="32"/>
  <c r="BB13" i="32"/>
  <c r="BC13" i="32"/>
  <c r="BF13" i="32"/>
  <c r="BG13" i="32"/>
  <c r="BJ13" i="32"/>
  <c r="BK13" i="32"/>
  <c r="BN13" i="32"/>
  <c r="BO13" i="32"/>
  <c r="BR13" i="32"/>
  <c r="BS13" i="32"/>
  <c r="BV13" i="32"/>
  <c r="BW13" i="32"/>
  <c r="BZ13" i="32"/>
  <c r="CA13" i="32"/>
  <c r="CD13" i="32"/>
  <c r="CE13" i="32"/>
  <c r="CG13" i="32"/>
  <c r="AT14" i="32"/>
  <c r="AU14" i="32"/>
  <c r="AX14" i="32"/>
  <c r="AY14" i="32"/>
  <c r="BB14" i="32"/>
  <c r="BC14" i="32"/>
  <c r="BF14" i="32"/>
  <c r="BG14" i="32"/>
  <c r="BJ14" i="32"/>
  <c r="BK14" i="32"/>
  <c r="BN14" i="32"/>
  <c r="BO14" i="32"/>
  <c r="BR14" i="32"/>
  <c r="BS14" i="32"/>
  <c r="BV14" i="32"/>
  <c r="BW14" i="32"/>
  <c r="BZ14" i="32"/>
  <c r="CA14" i="32"/>
  <c r="CD14" i="32"/>
  <c r="CE14" i="32"/>
  <c r="CG14" i="32"/>
  <c r="AT15" i="32"/>
  <c r="AU15" i="32"/>
  <c r="AX15" i="32"/>
  <c r="AY15" i="32"/>
  <c r="BB15" i="32"/>
  <c r="BC15" i="32"/>
  <c r="BF15" i="32"/>
  <c r="BG15" i="32"/>
  <c r="BJ15" i="32"/>
  <c r="BK15" i="32"/>
  <c r="BN15" i="32"/>
  <c r="BO15" i="32"/>
  <c r="BR15" i="32"/>
  <c r="BS15" i="32"/>
  <c r="BV15" i="32"/>
  <c r="BW15" i="32"/>
  <c r="BZ15" i="32"/>
  <c r="CA15" i="32"/>
  <c r="CD15" i="32"/>
  <c r="CE15" i="32"/>
  <c r="CG15" i="32"/>
  <c r="AT16" i="32"/>
  <c r="AU16" i="32"/>
  <c r="AX16" i="32"/>
  <c r="AY16" i="32"/>
  <c r="BB16" i="32"/>
  <c r="BC16" i="32"/>
  <c r="BF16" i="32"/>
  <c r="BG16" i="32"/>
  <c r="BJ16" i="32"/>
  <c r="BK16" i="32"/>
  <c r="BN16" i="32"/>
  <c r="BO16" i="32"/>
  <c r="BR16" i="32"/>
  <c r="BS16" i="32"/>
  <c r="BV16" i="32"/>
  <c r="BW16" i="32"/>
  <c r="BZ16" i="32"/>
  <c r="CA16" i="32"/>
  <c r="CD16" i="32"/>
  <c r="CE16" i="32"/>
  <c r="CG16" i="32"/>
  <c r="AT17" i="32"/>
  <c r="AU17" i="32"/>
  <c r="AX17" i="32"/>
  <c r="AY17" i="32"/>
  <c r="BB17" i="32"/>
  <c r="BC17" i="32"/>
  <c r="BF17" i="32"/>
  <c r="BG17" i="32"/>
  <c r="BJ17" i="32"/>
  <c r="BK17" i="32"/>
  <c r="BN17" i="32"/>
  <c r="BO17" i="32"/>
  <c r="BR17" i="32"/>
  <c r="BS17" i="32"/>
  <c r="BV17" i="32"/>
  <c r="BW17" i="32"/>
  <c r="BZ17" i="32"/>
  <c r="CA17" i="32"/>
  <c r="CD17" i="32"/>
  <c r="CE17" i="32"/>
  <c r="CG17" i="32"/>
  <c r="AT18" i="32"/>
  <c r="AU18" i="32"/>
  <c r="AX18" i="32"/>
  <c r="AY18" i="32"/>
  <c r="BB18" i="32"/>
  <c r="BC18" i="32"/>
  <c r="BF18" i="32"/>
  <c r="BG18" i="32"/>
  <c r="BJ18" i="32"/>
  <c r="BK18" i="32"/>
  <c r="BN18" i="32"/>
  <c r="BO18" i="32"/>
  <c r="BR18" i="32"/>
  <c r="BS18" i="32"/>
  <c r="BV18" i="32"/>
  <c r="BW18" i="32"/>
  <c r="BZ18" i="32"/>
  <c r="CA18" i="32"/>
  <c r="CD18" i="32"/>
  <c r="CE18" i="32"/>
  <c r="CG18" i="32"/>
  <c r="AT19" i="32"/>
  <c r="AU19" i="32"/>
  <c r="AX19" i="32"/>
  <c r="AY19" i="32"/>
  <c r="BB19" i="32"/>
  <c r="BC19" i="32"/>
  <c r="BF19" i="32"/>
  <c r="BG19" i="32"/>
  <c r="BJ19" i="32"/>
  <c r="BK19" i="32"/>
  <c r="BN19" i="32"/>
  <c r="BO19" i="32"/>
  <c r="BR19" i="32"/>
  <c r="BS19" i="32"/>
  <c r="BV19" i="32"/>
  <c r="BW19" i="32"/>
  <c r="BZ19" i="32"/>
  <c r="CA19" i="32"/>
  <c r="CD19" i="32"/>
  <c r="CE19" i="32"/>
  <c r="CG19" i="32"/>
  <c r="AT20" i="32"/>
  <c r="AU20" i="32"/>
  <c r="AX20" i="32"/>
  <c r="AY20" i="32"/>
  <c r="BB20" i="32"/>
  <c r="BC20" i="32"/>
  <c r="BF20" i="32"/>
  <c r="BG20" i="32"/>
  <c r="BJ20" i="32"/>
  <c r="BK20" i="32"/>
  <c r="BN20" i="32"/>
  <c r="BO20" i="32"/>
  <c r="BR20" i="32"/>
  <c r="BS20" i="32"/>
  <c r="BV20" i="32"/>
  <c r="BW20" i="32"/>
  <c r="BZ20" i="32"/>
  <c r="CA20" i="32"/>
  <c r="CD20" i="32"/>
  <c r="CE20" i="32"/>
  <c r="CG20" i="32"/>
  <c r="AT21" i="32"/>
  <c r="AU21" i="32"/>
  <c r="AX21" i="32"/>
  <c r="AY21" i="32"/>
  <c r="BB21" i="32"/>
  <c r="BC21" i="32"/>
  <c r="BF21" i="32"/>
  <c r="BG21" i="32"/>
  <c r="BJ21" i="32"/>
  <c r="BK21" i="32"/>
  <c r="BN21" i="32"/>
  <c r="BO21" i="32"/>
  <c r="BR21" i="32"/>
  <c r="BS21" i="32"/>
  <c r="BV21" i="32"/>
  <c r="BW21" i="32"/>
  <c r="BZ21" i="32"/>
  <c r="CA21" i="32"/>
  <c r="CD21" i="32"/>
  <c r="CE21" i="32"/>
  <c r="CG21" i="32"/>
  <c r="AT22" i="32"/>
  <c r="AU22" i="32"/>
  <c r="AX22" i="32"/>
  <c r="AY22" i="32"/>
  <c r="BB22" i="32"/>
  <c r="BC22" i="32"/>
  <c r="BF22" i="32"/>
  <c r="BG22" i="32"/>
  <c r="BJ22" i="32"/>
  <c r="BK22" i="32"/>
  <c r="BN22" i="32"/>
  <c r="BO22" i="32"/>
  <c r="BR22" i="32"/>
  <c r="BS22" i="32"/>
  <c r="BV22" i="32"/>
  <c r="BW22" i="32"/>
  <c r="BZ22" i="32"/>
  <c r="CA22" i="32"/>
  <c r="CD22" i="32"/>
  <c r="CE22" i="32"/>
  <c r="CG22" i="32"/>
  <c r="AT23" i="32"/>
  <c r="AU23" i="32"/>
  <c r="AX23" i="32"/>
  <c r="AY23" i="32"/>
  <c r="BB23" i="32"/>
  <c r="BC23" i="32"/>
  <c r="BF23" i="32"/>
  <c r="BG23" i="32"/>
  <c r="BJ23" i="32"/>
  <c r="BK23" i="32"/>
  <c r="BN23" i="32"/>
  <c r="BO23" i="32"/>
  <c r="BR23" i="32"/>
  <c r="BS23" i="32"/>
  <c r="BV23" i="32"/>
  <c r="BW23" i="32"/>
  <c r="BZ23" i="32"/>
  <c r="CA23" i="32"/>
  <c r="CD23" i="32"/>
  <c r="CE23" i="32"/>
  <c r="CG23" i="32"/>
  <c r="AT24" i="32"/>
  <c r="AU24" i="32"/>
  <c r="AX24" i="32"/>
  <c r="AY24" i="32"/>
  <c r="BB24" i="32"/>
  <c r="BC24" i="32"/>
  <c r="BF24" i="32"/>
  <c r="BG24" i="32"/>
  <c r="BJ24" i="32"/>
  <c r="BK24" i="32"/>
  <c r="BN24" i="32"/>
  <c r="BO24" i="32"/>
  <c r="BR24" i="32"/>
  <c r="BS24" i="32"/>
  <c r="BV24" i="32"/>
  <c r="BW24" i="32"/>
  <c r="BZ24" i="32"/>
  <c r="CA24" i="32"/>
  <c r="CD24" i="32"/>
  <c r="CE24" i="32"/>
  <c r="CG24" i="32"/>
  <c r="AT25" i="32"/>
  <c r="AU25" i="32"/>
  <c r="AX25" i="32"/>
  <c r="AY25" i="32"/>
  <c r="BB25" i="32"/>
  <c r="BC25" i="32"/>
  <c r="BF25" i="32"/>
  <c r="BG25" i="32"/>
  <c r="BJ25" i="32"/>
  <c r="BK25" i="32"/>
  <c r="BN25" i="32"/>
  <c r="BO25" i="32"/>
  <c r="BR25" i="32"/>
  <c r="BS25" i="32"/>
  <c r="BV25" i="32"/>
  <c r="BW25" i="32"/>
  <c r="BZ25" i="32"/>
  <c r="CA25" i="32"/>
  <c r="CD25" i="32"/>
  <c r="CE25" i="32"/>
  <c r="CG25" i="32"/>
  <c r="AT26" i="32"/>
  <c r="AU26" i="32"/>
  <c r="AX26" i="32"/>
  <c r="AY26" i="32"/>
  <c r="BB26" i="32"/>
  <c r="BC26" i="32"/>
  <c r="BF26" i="32"/>
  <c r="BG26" i="32"/>
  <c r="BJ26" i="32"/>
  <c r="BK26" i="32"/>
  <c r="BN26" i="32"/>
  <c r="BO26" i="32"/>
  <c r="BR26" i="32"/>
  <c r="BS26" i="32"/>
  <c r="BV26" i="32"/>
  <c r="BW26" i="32"/>
  <c r="BZ26" i="32"/>
  <c r="CA26" i="32"/>
  <c r="CD26" i="32"/>
  <c r="CE26" i="32"/>
  <c r="CG26" i="32"/>
  <c r="AT27" i="32"/>
  <c r="AU27" i="32"/>
  <c r="AX27" i="32"/>
  <c r="AY27" i="32"/>
  <c r="BB27" i="32"/>
  <c r="BC27" i="32"/>
  <c r="BF27" i="32"/>
  <c r="BG27" i="32"/>
  <c r="BJ27" i="32"/>
  <c r="BK27" i="32"/>
  <c r="BN27" i="32"/>
  <c r="BO27" i="32"/>
  <c r="BR27" i="32"/>
  <c r="BS27" i="32"/>
  <c r="BV27" i="32"/>
  <c r="BW27" i="32"/>
  <c r="BZ27" i="32"/>
  <c r="CA27" i="32"/>
  <c r="CD27" i="32"/>
  <c r="CE27" i="32"/>
  <c r="CG27" i="32"/>
  <c r="AT28" i="32"/>
  <c r="AU28" i="32"/>
  <c r="AX28" i="32"/>
  <c r="AY28" i="32"/>
  <c r="BB28" i="32"/>
  <c r="BC28" i="32"/>
  <c r="BF28" i="32"/>
  <c r="BG28" i="32"/>
  <c r="BJ28" i="32"/>
  <c r="BK28" i="32"/>
  <c r="BN28" i="32"/>
  <c r="BO28" i="32"/>
  <c r="BR28" i="32"/>
  <c r="BS28" i="32"/>
  <c r="BV28" i="32"/>
  <c r="BW28" i="32"/>
  <c r="BZ28" i="32"/>
  <c r="CA28" i="32"/>
  <c r="CD28" i="32"/>
  <c r="CE28" i="32"/>
  <c r="CG28" i="32"/>
  <c r="AT29" i="32"/>
  <c r="AU29" i="32"/>
  <c r="AX29" i="32"/>
  <c r="AY29" i="32"/>
  <c r="BB29" i="32"/>
  <c r="BC29" i="32"/>
  <c r="BF29" i="32"/>
  <c r="BG29" i="32"/>
  <c r="BJ29" i="32"/>
  <c r="BK29" i="32"/>
  <c r="BN29" i="32"/>
  <c r="BO29" i="32"/>
  <c r="BR29" i="32"/>
  <c r="BS29" i="32"/>
  <c r="BV29" i="32"/>
  <c r="BW29" i="32"/>
  <c r="BZ29" i="32"/>
  <c r="CA29" i="32"/>
  <c r="CD29" i="32"/>
  <c r="CE29" i="32"/>
  <c r="CG29" i="32"/>
  <c r="AT30" i="32"/>
  <c r="AU30" i="32"/>
  <c r="AX30" i="32"/>
  <c r="AY30" i="32"/>
  <c r="BB30" i="32"/>
  <c r="BC30" i="32"/>
  <c r="BF30" i="32"/>
  <c r="BG30" i="32"/>
  <c r="BJ30" i="32"/>
  <c r="BK30" i="32"/>
  <c r="BN30" i="32"/>
  <c r="BO30" i="32"/>
  <c r="BR30" i="32"/>
  <c r="BS30" i="32"/>
  <c r="BV30" i="32"/>
  <c r="BW30" i="32"/>
  <c r="BZ30" i="32"/>
  <c r="CA30" i="32"/>
  <c r="CD30" i="32"/>
  <c r="CE30" i="32"/>
  <c r="CG30" i="32"/>
  <c r="AT31" i="32"/>
  <c r="AU31" i="32"/>
  <c r="AX31" i="32"/>
  <c r="AY31" i="32"/>
  <c r="BB31" i="32"/>
  <c r="BC31" i="32"/>
  <c r="BF31" i="32"/>
  <c r="BG31" i="32"/>
  <c r="BJ31" i="32"/>
  <c r="BK31" i="32"/>
  <c r="BN31" i="32"/>
  <c r="BO31" i="32"/>
  <c r="BR31" i="32"/>
  <c r="BS31" i="32"/>
  <c r="BV31" i="32"/>
  <c r="BW31" i="32"/>
  <c r="BZ31" i="32"/>
  <c r="CA31" i="32"/>
  <c r="CD31" i="32"/>
  <c r="CE31" i="32"/>
  <c r="CG31" i="32"/>
  <c r="AT32" i="32"/>
  <c r="AU32" i="32"/>
  <c r="AX32" i="32"/>
  <c r="AY32" i="32"/>
  <c r="BB32" i="32"/>
  <c r="BC32" i="32"/>
  <c r="BF32" i="32"/>
  <c r="BG32" i="32"/>
  <c r="BJ32" i="32"/>
  <c r="BK32" i="32"/>
  <c r="BN32" i="32"/>
  <c r="BO32" i="32"/>
  <c r="BR32" i="32"/>
  <c r="BS32" i="32"/>
  <c r="BV32" i="32"/>
  <c r="BW32" i="32"/>
  <c r="BZ32" i="32"/>
  <c r="CA32" i="32"/>
  <c r="CD32" i="32"/>
  <c r="CE32" i="32"/>
  <c r="CG32" i="32"/>
  <c r="AT33" i="32"/>
  <c r="AU33" i="32"/>
  <c r="AX33" i="32"/>
  <c r="AY33" i="32"/>
  <c r="BB33" i="32"/>
  <c r="BC33" i="32"/>
  <c r="BF33" i="32"/>
  <c r="BG33" i="32"/>
  <c r="BJ33" i="32"/>
  <c r="BK33" i="32"/>
  <c r="BN33" i="32"/>
  <c r="BO33" i="32"/>
  <c r="BR33" i="32"/>
  <c r="BS33" i="32"/>
  <c r="BV33" i="32"/>
  <c r="BW33" i="32"/>
  <c r="BZ33" i="32"/>
  <c r="CA33" i="32"/>
  <c r="CD33" i="32"/>
  <c r="CE33" i="32"/>
  <c r="CG33" i="32"/>
  <c r="AT34" i="32"/>
  <c r="AU34" i="32"/>
  <c r="AX34" i="32"/>
  <c r="AY34" i="32"/>
  <c r="BB34" i="32"/>
  <c r="BC34" i="32"/>
  <c r="BF34" i="32"/>
  <c r="BG34" i="32"/>
  <c r="BJ34" i="32"/>
  <c r="BK34" i="32"/>
  <c r="BN34" i="32"/>
  <c r="BO34" i="32"/>
  <c r="BR34" i="32"/>
  <c r="BS34" i="32"/>
  <c r="BV34" i="32"/>
  <c r="BW34" i="32"/>
  <c r="BZ34" i="32"/>
  <c r="CA34" i="32"/>
  <c r="CD34" i="32"/>
  <c r="CE34" i="32"/>
  <c r="CG34" i="32"/>
  <c r="AT35" i="32"/>
  <c r="AU35" i="32"/>
  <c r="AX35" i="32"/>
  <c r="AY35" i="32"/>
  <c r="BB35" i="32"/>
  <c r="BC35" i="32"/>
  <c r="BF35" i="32"/>
  <c r="BG35" i="32"/>
  <c r="BJ35" i="32"/>
  <c r="BK35" i="32"/>
  <c r="BN35" i="32"/>
  <c r="BO35" i="32"/>
  <c r="BR35" i="32"/>
  <c r="BS35" i="32"/>
  <c r="BV35" i="32"/>
  <c r="BW35" i="32"/>
  <c r="BZ35" i="32"/>
  <c r="CA35" i="32"/>
  <c r="CD35" i="32"/>
  <c r="CE35" i="32"/>
  <c r="CG35" i="32"/>
  <c r="AT36" i="32"/>
  <c r="AU36" i="32"/>
  <c r="AX36" i="32"/>
  <c r="AY36" i="32"/>
  <c r="BB36" i="32"/>
  <c r="BC36" i="32"/>
  <c r="BF36" i="32"/>
  <c r="BG36" i="32"/>
  <c r="BJ36" i="32"/>
  <c r="BK36" i="32"/>
  <c r="BN36" i="32"/>
  <c r="BO36" i="32"/>
  <c r="BR36" i="32"/>
  <c r="BS36" i="32"/>
  <c r="BV36" i="32"/>
  <c r="BW36" i="32"/>
  <c r="BZ36" i="32"/>
  <c r="CA36" i="32"/>
  <c r="CD36" i="32"/>
  <c r="CE36" i="32"/>
  <c r="CG36" i="32"/>
  <c r="AT37" i="32"/>
  <c r="AU37" i="32"/>
  <c r="AX37" i="32"/>
  <c r="AY37" i="32"/>
  <c r="BB37" i="32"/>
  <c r="BC37" i="32"/>
  <c r="BF37" i="32"/>
  <c r="BG37" i="32"/>
  <c r="BJ37" i="32"/>
  <c r="BK37" i="32"/>
  <c r="BN37" i="32"/>
  <c r="BO37" i="32"/>
  <c r="BR37" i="32"/>
  <c r="BS37" i="32"/>
  <c r="BV37" i="32"/>
  <c r="BW37" i="32"/>
  <c r="BZ37" i="32"/>
  <c r="CA37" i="32"/>
  <c r="CD37" i="32"/>
  <c r="CE37" i="32"/>
  <c r="CG37" i="32"/>
  <c r="AT38" i="32"/>
  <c r="AU38" i="32"/>
  <c r="AX38" i="32"/>
  <c r="AY38" i="32"/>
  <c r="BB38" i="32"/>
  <c r="BC38" i="32"/>
  <c r="BF38" i="32"/>
  <c r="BG38" i="32"/>
  <c r="BJ38" i="32"/>
  <c r="BK38" i="32"/>
  <c r="BN38" i="32"/>
  <c r="BO38" i="32"/>
  <c r="BR38" i="32"/>
  <c r="BS38" i="32"/>
  <c r="BV38" i="32"/>
  <c r="BW38" i="32"/>
  <c r="BZ38" i="32"/>
  <c r="CA38" i="32"/>
  <c r="CD38" i="32"/>
  <c r="CE38" i="32"/>
  <c r="CG38" i="32"/>
  <c r="AT39" i="32"/>
  <c r="AU39" i="32"/>
  <c r="AX39" i="32"/>
  <c r="AY39" i="32"/>
  <c r="BB39" i="32"/>
  <c r="BC39" i="32"/>
  <c r="BF39" i="32"/>
  <c r="BG39" i="32"/>
  <c r="BJ39" i="32"/>
  <c r="BK39" i="32"/>
  <c r="BN39" i="32"/>
  <c r="BO39" i="32"/>
  <c r="BR39" i="32"/>
  <c r="BS39" i="32"/>
  <c r="BV39" i="32"/>
  <c r="BW39" i="32"/>
  <c r="BZ39" i="32"/>
  <c r="CA39" i="32"/>
  <c r="CD39" i="32"/>
  <c r="CE39" i="32"/>
  <c r="CG39" i="32"/>
  <c r="AT40" i="32"/>
  <c r="AU40" i="32"/>
  <c r="AX40" i="32"/>
  <c r="AY40" i="32"/>
  <c r="BB40" i="32"/>
  <c r="BC40" i="32"/>
  <c r="BF40" i="32"/>
  <c r="BG40" i="32"/>
  <c r="BJ40" i="32"/>
  <c r="BK40" i="32"/>
  <c r="BN40" i="32"/>
  <c r="BO40" i="32"/>
  <c r="BR40" i="32"/>
  <c r="BS40" i="32"/>
  <c r="BV40" i="32"/>
  <c r="BW40" i="32"/>
  <c r="BZ40" i="32"/>
  <c r="CA40" i="32"/>
  <c r="CD40" i="32"/>
  <c r="CE40" i="32"/>
  <c r="CG40" i="32"/>
  <c r="AT41" i="32"/>
  <c r="AU41" i="32"/>
  <c r="AX41" i="32"/>
  <c r="AY41" i="32"/>
  <c r="BB41" i="32"/>
  <c r="BC41" i="32"/>
  <c r="BF41" i="32"/>
  <c r="BG41" i="32"/>
  <c r="BJ41" i="32"/>
  <c r="BK41" i="32"/>
  <c r="BN41" i="32"/>
  <c r="BO41" i="32"/>
  <c r="BR41" i="32"/>
  <c r="BS41" i="32"/>
  <c r="BV41" i="32"/>
  <c r="BW41" i="32"/>
  <c r="BZ41" i="32"/>
  <c r="CA41" i="32"/>
  <c r="CD41" i="32"/>
  <c r="CE41" i="32"/>
  <c r="CG41" i="32"/>
  <c r="AT42" i="32"/>
  <c r="AU42" i="32"/>
  <c r="AX42" i="32"/>
  <c r="AY42" i="32"/>
  <c r="BB42" i="32"/>
  <c r="BC42" i="32"/>
  <c r="BF42" i="32"/>
  <c r="BG42" i="32"/>
  <c r="BJ42" i="32"/>
  <c r="BK42" i="32"/>
  <c r="BN42" i="32"/>
  <c r="BO42" i="32"/>
  <c r="BR42" i="32"/>
  <c r="BS42" i="32"/>
  <c r="BV42" i="32"/>
  <c r="BW42" i="32"/>
  <c r="BZ42" i="32"/>
  <c r="CA42" i="32"/>
  <c r="CD42" i="32"/>
  <c r="CE42" i="32"/>
  <c r="CG42" i="32"/>
  <c r="AT43" i="32"/>
  <c r="AU43" i="32"/>
  <c r="AX43" i="32"/>
  <c r="AY43" i="32"/>
  <c r="BB43" i="32"/>
  <c r="BC43" i="32"/>
  <c r="BF43" i="32"/>
  <c r="BG43" i="32"/>
  <c r="BJ43" i="32"/>
  <c r="BK43" i="32"/>
  <c r="BN43" i="32"/>
  <c r="BO43" i="32"/>
  <c r="BR43" i="32"/>
  <c r="BS43" i="32"/>
  <c r="BV43" i="32"/>
  <c r="BW43" i="32"/>
  <c r="BZ43" i="32"/>
  <c r="CA43" i="32"/>
  <c r="CD43" i="32"/>
  <c r="CE43" i="32"/>
  <c r="CG43" i="32"/>
  <c r="AT44" i="32"/>
  <c r="AU44" i="32"/>
  <c r="AX44" i="32"/>
  <c r="AY44" i="32"/>
  <c r="BB44" i="32"/>
  <c r="BC44" i="32"/>
  <c r="BF44" i="32"/>
  <c r="BG44" i="32"/>
  <c r="BJ44" i="32"/>
  <c r="BK44" i="32"/>
  <c r="BN44" i="32"/>
  <c r="BO44" i="32"/>
  <c r="BR44" i="32"/>
  <c r="BS44" i="32"/>
  <c r="BV44" i="32"/>
  <c r="BW44" i="32"/>
  <c r="BZ44" i="32"/>
  <c r="CA44" i="32"/>
  <c r="CD44" i="32"/>
  <c r="CE44" i="32"/>
  <c r="CG44" i="32"/>
  <c r="AT45" i="32"/>
  <c r="AU45" i="32"/>
  <c r="AX45" i="32"/>
  <c r="AY45" i="32"/>
  <c r="BB45" i="32"/>
  <c r="BC45" i="32"/>
  <c r="BF45" i="32"/>
  <c r="BG45" i="32"/>
  <c r="BJ45" i="32"/>
  <c r="BK45" i="32"/>
  <c r="BN45" i="32"/>
  <c r="BO45" i="32"/>
  <c r="BR45" i="32"/>
  <c r="BS45" i="32"/>
  <c r="BV45" i="32"/>
  <c r="BW45" i="32"/>
  <c r="BZ45" i="32"/>
  <c r="CA45" i="32"/>
  <c r="CD45" i="32"/>
  <c r="CE45" i="32"/>
  <c r="CG45" i="32"/>
  <c r="AT46" i="32"/>
  <c r="AU46" i="32"/>
  <c r="AX46" i="32"/>
  <c r="AY46" i="32"/>
  <c r="BB46" i="32"/>
  <c r="BC46" i="32"/>
  <c r="BF46" i="32"/>
  <c r="BG46" i="32"/>
  <c r="BJ46" i="32"/>
  <c r="BK46" i="32"/>
  <c r="BN46" i="32"/>
  <c r="BO46" i="32"/>
  <c r="BR46" i="32"/>
  <c r="BS46" i="32"/>
  <c r="BV46" i="32"/>
  <c r="BW46" i="32"/>
  <c r="BZ46" i="32"/>
  <c r="CA46" i="32"/>
  <c r="CD46" i="32"/>
  <c r="CE46" i="32"/>
  <c r="CG46" i="32"/>
  <c r="AT47" i="32"/>
  <c r="AU47" i="32"/>
  <c r="AX47" i="32"/>
  <c r="AY47" i="32"/>
  <c r="BB47" i="32"/>
  <c r="BC47" i="32"/>
  <c r="BF47" i="32"/>
  <c r="BG47" i="32"/>
  <c r="BJ47" i="32"/>
  <c r="BK47" i="32"/>
  <c r="BN47" i="32"/>
  <c r="BO47" i="32"/>
  <c r="BR47" i="32"/>
  <c r="BS47" i="32"/>
  <c r="BV47" i="32"/>
  <c r="BW47" i="32"/>
  <c r="BZ47" i="32"/>
  <c r="CA47" i="32"/>
  <c r="CD47" i="32"/>
  <c r="CE47" i="32"/>
  <c r="CG47" i="32"/>
  <c r="AM13" i="32"/>
  <c r="X9" i="10" s="1"/>
  <c r="AM14" i="32"/>
  <c r="X10" i="10" s="1"/>
  <c r="AM15" i="32"/>
  <c r="X11" i="10" s="1"/>
  <c r="AM16" i="32"/>
  <c r="X12" i="10" s="1"/>
  <c r="AM17" i="32"/>
  <c r="X13" i="10" s="1"/>
  <c r="AM18" i="32"/>
  <c r="X14" i="10" s="1"/>
  <c r="AM19" i="32"/>
  <c r="X15" i="10" s="1"/>
  <c r="AM20" i="32"/>
  <c r="X16" i="10" s="1"/>
  <c r="AM21" i="32"/>
  <c r="X17" i="10" s="1"/>
  <c r="AM22" i="32"/>
  <c r="X18" i="10" s="1"/>
  <c r="AM23" i="32"/>
  <c r="X19" i="10" s="1"/>
  <c r="AM24" i="32"/>
  <c r="X20" i="10" s="1"/>
  <c r="AM25" i="32"/>
  <c r="X21" i="10" s="1"/>
  <c r="AM26" i="32"/>
  <c r="X22" i="10" s="1"/>
  <c r="AM27" i="32"/>
  <c r="X23" i="10" s="1"/>
  <c r="AM28" i="32"/>
  <c r="X24" i="10" s="1"/>
  <c r="AM29" i="32"/>
  <c r="X25" i="10" s="1"/>
  <c r="AM30" i="32"/>
  <c r="X26" i="10" s="1"/>
  <c r="AM31" i="32"/>
  <c r="X27" i="10" s="1"/>
  <c r="AM32" i="32"/>
  <c r="X28" i="10" s="1"/>
  <c r="AM33" i="32"/>
  <c r="X29" i="10" s="1"/>
  <c r="AM34" i="32"/>
  <c r="X30" i="10" s="1"/>
  <c r="AM35" i="32"/>
  <c r="X31" i="10" s="1"/>
  <c r="AM36" i="32"/>
  <c r="X32" i="10" s="1"/>
  <c r="AM37" i="32"/>
  <c r="X33" i="10" s="1"/>
  <c r="AM38" i="32"/>
  <c r="X34" i="10" s="1"/>
  <c r="AM39" i="32"/>
  <c r="X35" i="10" s="1"/>
  <c r="AM40" i="32"/>
  <c r="X36" i="10" s="1"/>
  <c r="AM41" i="32"/>
  <c r="X37" i="10" s="1"/>
  <c r="AM42" i="32"/>
  <c r="X38" i="10" s="1"/>
  <c r="AM43" i="32"/>
  <c r="X39" i="10" s="1"/>
  <c r="AM44" i="32"/>
  <c r="X40" i="10" s="1"/>
  <c r="AM45" i="32"/>
  <c r="X41" i="10" s="1"/>
  <c r="AM46" i="32"/>
  <c r="X42" i="10" s="1"/>
  <c r="AM47" i="32"/>
  <c r="X43" i="10" s="1"/>
  <c r="AJ13" i="32"/>
  <c r="V9" i="10" s="1"/>
  <c r="AJ14" i="32"/>
  <c r="V10" i="10" s="1"/>
  <c r="AJ15" i="32"/>
  <c r="V11" i="10" s="1"/>
  <c r="AJ16" i="32"/>
  <c r="V12" i="10" s="1"/>
  <c r="AJ17" i="32"/>
  <c r="V13" i="10" s="1"/>
  <c r="AJ18" i="32"/>
  <c r="V14" i="10" s="1"/>
  <c r="AJ19" i="32"/>
  <c r="V15" i="10" s="1"/>
  <c r="AJ20" i="32"/>
  <c r="V16" i="10" s="1"/>
  <c r="AJ21" i="32"/>
  <c r="V17" i="10" s="1"/>
  <c r="AJ22" i="32"/>
  <c r="V18" i="10" s="1"/>
  <c r="AJ23" i="32"/>
  <c r="V19" i="10" s="1"/>
  <c r="AJ24" i="32"/>
  <c r="V20" i="10" s="1"/>
  <c r="AJ25" i="32"/>
  <c r="V21" i="10" s="1"/>
  <c r="AJ26" i="32"/>
  <c r="V22" i="10" s="1"/>
  <c r="AJ27" i="32"/>
  <c r="V23" i="10" s="1"/>
  <c r="AJ28" i="32"/>
  <c r="V24" i="10" s="1"/>
  <c r="AJ29" i="32"/>
  <c r="V25" i="10" s="1"/>
  <c r="AJ30" i="32"/>
  <c r="V26" i="10" s="1"/>
  <c r="AJ31" i="32"/>
  <c r="V27" i="10" s="1"/>
  <c r="AJ32" i="32"/>
  <c r="V28" i="10" s="1"/>
  <c r="AJ33" i="32"/>
  <c r="V29" i="10" s="1"/>
  <c r="AJ34" i="32"/>
  <c r="V30" i="10" s="1"/>
  <c r="AJ35" i="32"/>
  <c r="V31" i="10" s="1"/>
  <c r="AJ36" i="32"/>
  <c r="V32" i="10" s="1"/>
  <c r="AJ37" i="32"/>
  <c r="V33" i="10" s="1"/>
  <c r="AJ38" i="32"/>
  <c r="V34" i="10" s="1"/>
  <c r="AJ39" i="32"/>
  <c r="V35" i="10" s="1"/>
  <c r="AJ40" i="32"/>
  <c r="V36" i="10" s="1"/>
  <c r="AJ41" i="32"/>
  <c r="V37" i="10" s="1"/>
  <c r="AJ42" i="32"/>
  <c r="V38" i="10" s="1"/>
  <c r="AJ43" i="32"/>
  <c r="V39" i="10" s="1"/>
  <c r="AJ44" i="32"/>
  <c r="V40" i="10" s="1"/>
  <c r="AJ45" i="32"/>
  <c r="V41" i="10" s="1"/>
  <c r="AJ46" i="32"/>
  <c r="V42" i="10" s="1"/>
  <c r="AJ47" i="32"/>
  <c r="V43" i="10" s="1"/>
  <c r="AF14" i="32"/>
  <c r="H10" i="10" s="1"/>
  <c r="AF16" i="32"/>
  <c r="H12" i="10" s="1"/>
  <c r="AF18" i="32"/>
  <c r="H14" i="10" s="1"/>
  <c r="AF20" i="32"/>
  <c r="H16" i="10" s="1"/>
  <c r="AF22" i="32"/>
  <c r="H18" i="10" s="1"/>
  <c r="AF24" i="32"/>
  <c r="H20" i="10" s="1"/>
  <c r="AF26" i="32"/>
  <c r="H22" i="10" s="1"/>
  <c r="AF28" i="32"/>
  <c r="H24" i="10" s="1"/>
  <c r="AF30" i="32"/>
  <c r="H26" i="10" s="1"/>
  <c r="AF32" i="32"/>
  <c r="H28" i="10" s="1"/>
  <c r="AF34" i="32"/>
  <c r="H30" i="10" s="1"/>
  <c r="AF36" i="32"/>
  <c r="H32" i="10" s="1"/>
  <c r="AF38" i="32"/>
  <c r="H34" i="10" s="1"/>
  <c r="AF40" i="32"/>
  <c r="H36" i="10" s="1"/>
  <c r="AF42" i="32"/>
  <c r="H38" i="10" s="1"/>
  <c r="AF44" i="32"/>
  <c r="H40" i="10" s="1"/>
  <c r="AF46" i="32"/>
  <c r="H42" i="10" s="1"/>
  <c r="Z13" i="32"/>
  <c r="AF13" i="32" s="1"/>
  <c r="H9" i="10" s="1"/>
  <c r="Z14" i="32"/>
  <c r="Z15" i="32"/>
  <c r="AF15" i="32" s="1"/>
  <c r="H11" i="10" s="1"/>
  <c r="Z16" i="32"/>
  <c r="Z17" i="32"/>
  <c r="AF17" i="32" s="1"/>
  <c r="H13" i="10" s="1"/>
  <c r="Z18" i="32"/>
  <c r="Z19" i="32"/>
  <c r="AF19" i="32" s="1"/>
  <c r="H15" i="10" s="1"/>
  <c r="Z20" i="32"/>
  <c r="Z21" i="32"/>
  <c r="AF21" i="32" s="1"/>
  <c r="H17" i="10" s="1"/>
  <c r="Z22" i="32"/>
  <c r="Z23" i="32"/>
  <c r="AF23" i="32" s="1"/>
  <c r="H19" i="10" s="1"/>
  <c r="Z24" i="32"/>
  <c r="Z25" i="32"/>
  <c r="AF25" i="32" s="1"/>
  <c r="H21" i="10" s="1"/>
  <c r="Z26" i="32"/>
  <c r="Z27" i="32"/>
  <c r="AF27" i="32" s="1"/>
  <c r="H23" i="10" s="1"/>
  <c r="Z28" i="32"/>
  <c r="Z29" i="32"/>
  <c r="AF29" i="32" s="1"/>
  <c r="H25" i="10" s="1"/>
  <c r="Z30" i="32"/>
  <c r="Z31" i="32"/>
  <c r="AF31" i="32" s="1"/>
  <c r="H27" i="10" s="1"/>
  <c r="Z32" i="32"/>
  <c r="Z33" i="32"/>
  <c r="AF33" i="32" s="1"/>
  <c r="H29" i="10" s="1"/>
  <c r="Z34" i="32"/>
  <c r="Z35" i="32"/>
  <c r="AF35" i="32" s="1"/>
  <c r="H31" i="10" s="1"/>
  <c r="Z36" i="32"/>
  <c r="Z37" i="32"/>
  <c r="AF37" i="32" s="1"/>
  <c r="H33" i="10" s="1"/>
  <c r="Z38" i="32"/>
  <c r="Z39" i="32"/>
  <c r="AF39" i="32" s="1"/>
  <c r="H35" i="10" s="1"/>
  <c r="Z40" i="32"/>
  <c r="Z41" i="32"/>
  <c r="AF41" i="32" s="1"/>
  <c r="H37" i="10" s="1"/>
  <c r="Z42" i="32"/>
  <c r="Z43" i="32"/>
  <c r="AF43" i="32" s="1"/>
  <c r="H39" i="10" s="1"/>
  <c r="Z44" i="32"/>
  <c r="Z45" i="32"/>
  <c r="AF45" i="32" s="1"/>
  <c r="H41" i="10" s="1"/>
  <c r="Z46" i="32"/>
  <c r="Z47" i="32"/>
  <c r="AF47" i="32" s="1"/>
  <c r="H43" i="10" s="1"/>
  <c r="T13" i="32"/>
  <c r="W13" i="32"/>
  <c r="T14" i="32"/>
  <c r="W14" i="32"/>
  <c r="T15" i="32"/>
  <c r="W15" i="32"/>
  <c r="T16" i="32"/>
  <c r="W16" i="32"/>
  <c r="T17" i="32"/>
  <c r="W17" i="32"/>
  <c r="T18" i="32"/>
  <c r="W18" i="32"/>
  <c r="T19" i="32"/>
  <c r="W19" i="32"/>
  <c r="T20" i="32"/>
  <c r="W20" i="32"/>
  <c r="T21" i="32"/>
  <c r="W21" i="32"/>
  <c r="T22" i="32"/>
  <c r="W22" i="32"/>
  <c r="T23" i="32"/>
  <c r="W23" i="32"/>
  <c r="T24" i="32"/>
  <c r="W24" i="32"/>
  <c r="T25" i="32"/>
  <c r="W25" i="32"/>
  <c r="T26" i="32"/>
  <c r="W26" i="32"/>
  <c r="T27" i="32"/>
  <c r="W27" i="32"/>
  <c r="T28" i="32"/>
  <c r="W28" i="32"/>
  <c r="T29" i="32"/>
  <c r="W29" i="32"/>
  <c r="T30" i="32"/>
  <c r="W30" i="32"/>
  <c r="T31" i="32"/>
  <c r="W31" i="32"/>
  <c r="T32" i="32"/>
  <c r="W32" i="32"/>
  <c r="T33" i="32"/>
  <c r="W33" i="32"/>
  <c r="T34" i="32"/>
  <c r="W34" i="32"/>
  <c r="T35" i="32"/>
  <c r="W35" i="32"/>
  <c r="T36" i="32"/>
  <c r="W36" i="32"/>
  <c r="T37" i="32"/>
  <c r="W37" i="32"/>
  <c r="T38" i="32"/>
  <c r="W38" i="32"/>
  <c r="T39" i="32"/>
  <c r="W39" i="32"/>
  <c r="T40" i="32"/>
  <c r="W40" i="32"/>
  <c r="T41" i="32"/>
  <c r="W41" i="32"/>
  <c r="T42" i="32"/>
  <c r="W42" i="32"/>
  <c r="T43" i="32"/>
  <c r="W43" i="32"/>
  <c r="T44" i="32"/>
  <c r="W44" i="32"/>
  <c r="T45" i="32"/>
  <c r="W45" i="32"/>
  <c r="T46" i="32"/>
  <c r="W46" i="32"/>
  <c r="T47" i="32"/>
  <c r="W47" i="32"/>
  <c r="L13" i="32"/>
  <c r="O13" i="32"/>
  <c r="Y13" i="32" s="1"/>
  <c r="AE13" i="32" s="1"/>
  <c r="G9" i="10" s="1"/>
  <c r="L14" i="32"/>
  <c r="O14" i="32"/>
  <c r="Y14" i="32" s="1"/>
  <c r="AE14" i="32" s="1"/>
  <c r="G10" i="10" s="1"/>
  <c r="L15" i="32"/>
  <c r="O15" i="32"/>
  <c r="Y15" i="32" s="1"/>
  <c r="AE15" i="32" s="1"/>
  <c r="G11" i="10" s="1"/>
  <c r="L16" i="32"/>
  <c r="O16" i="32"/>
  <c r="Y16" i="32" s="1"/>
  <c r="AE16" i="32" s="1"/>
  <c r="G12" i="10" s="1"/>
  <c r="L17" i="32"/>
  <c r="O17" i="32"/>
  <c r="Y17" i="32" s="1"/>
  <c r="AE17" i="32" s="1"/>
  <c r="G13" i="10" s="1"/>
  <c r="L18" i="32"/>
  <c r="O18" i="32"/>
  <c r="Y18" i="32" s="1"/>
  <c r="AE18" i="32" s="1"/>
  <c r="G14" i="10" s="1"/>
  <c r="L19" i="32"/>
  <c r="O19" i="32"/>
  <c r="Y19" i="32" s="1"/>
  <c r="AE19" i="32" s="1"/>
  <c r="G15" i="10" s="1"/>
  <c r="L20" i="32"/>
  <c r="O20" i="32"/>
  <c r="Y20" i="32" s="1"/>
  <c r="AE20" i="32" s="1"/>
  <c r="G16" i="10" s="1"/>
  <c r="L21" i="32"/>
  <c r="O21" i="32"/>
  <c r="Y21" i="32" s="1"/>
  <c r="AE21" i="32" s="1"/>
  <c r="G17" i="10" s="1"/>
  <c r="L22" i="32"/>
  <c r="O22" i="32"/>
  <c r="Y22" i="32" s="1"/>
  <c r="AE22" i="32" s="1"/>
  <c r="G18" i="10" s="1"/>
  <c r="L23" i="32"/>
  <c r="O23" i="32"/>
  <c r="Y23" i="32" s="1"/>
  <c r="AE23" i="32" s="1"/>
  <c r="G19" i="10" s="1"/>
  <c r="L24" i="32"/>
  <c r="O24" i="32"/>
  <c r="Y24" i="32" s="1"/>
  <c r="AE24" i="32" s="1"/>
  <c r="G20" i="10" s="1"/>
  <c r="L25" i="32"/>
  <c r="O25" i="32"/>
  <c r="Y25" i="32" s="1"/>
  <c r="AE25" i="32" s="1"/>
  <c r="G21" i="10" s="1"/>
  <c r="L26" i="32"/>
  <c r="O26" i="32"/>
  <c r="Y26" i="32" s="1"/>
  <c r="AE26" i="32" s="1"/>
  <c r="G22" i="10" s="1"/>
  <c r="L27" i="32"/>
  <c r="O27" i="32"/>
  <c r="Y27" i="32" s="1"/>
  <c r="AE27" i="32" s="1"/>
  <c r="G23" i="10" s="1"/>
  <c r="L28" i="32"/>
  <c r="O28" i="32"/>
  <c r="Y28" i="32" s="1"/>
  <c r="AE28" i="32" s="1"/>
  <c r="G24" i="10" s="1"/>
  <c r="L29" i="32"/>
  <c r="O29" i="32"/>
  <c r="Y29" i="32" s="1"/>
  <c r="AE29" i="32" s="1"/>
  <c r="G25" i="10" s="1"/>
  <c r="L30" i="32"/>
  <c r="O30" i="32"/>
  <c r="Y30" i="32" s="1"/>
  <c r="AE30" i="32" s="1"/>
  <c r="G26" i="10" s="1"/>
  <c r="L31" i="32"/>
  <c r="O31" i="32"/>
  <c r="Y31" i="32" s="1"/>
  <c r="AE31" i="32" s="1"/>
  <c r="G27" i="10" s="1"/>
  <c r="L32" i="32"/>
  <c r="O32" i="32"/>
  <c r="Y32" i="32" s="1"/>
  <c r="AE32" i="32" s="1"/>
  <c r="G28" i="10" s="1"/>
  <c r="L33" i="32"/>
  <c r="O33" i="32"/>
  <c r="Y33" i="32" s="1"/>
  <c r="AE33" i="32" s="1"/>
  <c r="G29" i="10" s="1"/>
  <c r="L34" i="32"/>
  <c r="O34" i="32"/>
  <c r="Y34" i="32" s="1"/>
  <c r="AE34" i="32" s="1"/>
  <c r="G30" i="10" s="1"/>
  <c r="L35" i="32"/>
  <c r="O35" i="32"/>
  <c r="Y35" i="32" s="1"/>
  <c r="AE35" i="32" s="1"/>
  <c r="G31" i="10" s="1"/>
  <c r="L36" i="32"/>
  <c r="O36" i="32"/>
  <c r="Y36" i="32" s="1"/>
  <c r="AE36" i="32" s="1"/>
  <c r="G32" i="10" s="1"/>
  <c r="L37" i="32"/>
  <c r="O37" i="32"/>
  <c r="Y37" i="32" s="1"/>
  <c r="AE37" i="32" s="1"/>
  <c r="G33" i="10" s="1"/>
  <c r="L38" i="32"/>
  <c r="O38" i="32"/>
  <c r="Y38" i="32" s="1"/>
  <c r="AE38" i="32" s="1"/>
  <c r="G34" i="10" s="1"/>
  <c r="L39" i="32"/>
  <c r="O39" i="32"/>
  <c r="Y39" i="32" s="1"/>
  <c r="AE39" i="32" s="1"/>
  <c r="G35" i="10" s="1"/>
  <c r="L40" i="32"/>
  <c r="O40" i="32"/>
  <c r="Y40" i="32" s="1"/>
  <c r="AE40" i="32" s="1"/>
  <c r="G36" i="10" s="1"/>
  <c r="L41" i="32"/>
  <c r="O41" i="32"/>
  <c r="Y41" i="32" s="1"/>
  <c r="AE41" i="32" s="1"/>
  <c r="G37" i="10" s="1"/>
  <c r="L42" i="32"/>
  <c r="O42" i="32"/>
  <c r="Y42" i="32" s="1"/>
  <c r="AE42" i="32" s="1"/>
  <c r="G38" i="10" s="1"/>
  <c r="L43" i="32"/>
  <c r="O43" i="32"/>
  <c r="Y43" i="32" s="1"/>
  <c r="AE43" i="32" s="1"/>
  <c r="G39" i="10" s="1"/>
  <c r="L44" i="32"/>
  <c r="O44" i="32"/>
  <c r="Y44" i="32" s="1"/>
  <c r="AE44" i="32" s="1"/>
  <c r="G40" i="10" s="1"/>
  <c r="L45" i="32"/>
  <c r="O45" i="32"/>
  <c r="Y45" i="32" s="1"/>
  <c r="AE45" i="32" s="1"/>
  <c r="G41" i="10" s="1"/>
  <c r="L46" i="32"/>
  <c r="O46" i="32"/>
  <c r="Y46" i="32" s="1"/>
  <c r="AE46" i="32" s="1"/>
  <c r="G42" i="10" s="1"/>
  <c r="L47" i="32"/>
  <c r="O47" i="32"/>
  <c r="Y47" i="32" s="1"/>
  <c r="AE47" i="32" s="1"/>
  <c r="G43" i="10" s="1"/>
  <c r="CH30" i="32"/>
  <c r="CH44" i="32"/>
  <c r="CH22" i="32"/>
  <c r="CH42" i="32"/>
  <c r="CH16" i="32"/>
  <c r="CH46" i="32"/>
  <c r="CH47" i="32"/>
  <c r="CH31" i="32"/>
  <c r="CH43" i="32"/>
  <c r="CH27" i="32"/>
  <c r="CH23" i="32"/>
  <c r="CH34" i="32"/>
  <c r="CH36" i="32"/>
  <c r="CH15" i="32"/>
  <c r="CH18" i="32"/>
  <c r="CH32" i="32"/>
  <c r="CH39" i="32"/>
  <c r="CH19" i="32"/>
  <c r="CH38" i="32"/>
  <c r="CH26" i="32"/>
  <c r="CH33" i="32"/>
  <c r="CH24" i="32"/>
  <c r="CH41" i="32"/>
  <c r="CH28" i="32"/>
  <c r="CH21" i="32"/>
  <c r="CH13" i="32"/>
  <c r="CH40" i="32"/>
  <c r="CH17" i="32"/>
  <c r="CH45" i="32"/>
  <c r="CH25" i="32"/>
  <c r="CH14" i="32"/>
  <c r="CH35" i="32"/>
  <c r="CH37" i="32"/>
  <c r="CH20" i="32"/>
  <c r="CH29" i="32"/>
  <c r="CI47" i="32" l="1"/>
  <c r="CK43" i="10" s="1"/>
  <c r="CI43" i="32"/>
  <c r="CK39" i="10" s="1"/>
  <c r="CI45" i="32"/>
  <c r="CK41" i="10" s="1"/>
  <c r="CI39" i="32"/>
  <c r="CK35" i="10" s="1"/>
  <c r="CI36" i="32"/>
  <c r="CK32" i="10" s="1"/>
  <c r="CI18" i="32"/>
  <c r="CK14" i="10" s="1"/>
  <c r="CI14" i="32"/>
  <c r="CK10" i="10" s="1"/>
  <c r="CI41" i="32"/>
  <c r="CK37" i="10" s="1"/>
  <c r="CI38" i="32"/>
  <c r="CK34" i="10" s="1"/>
  <c r="CI33" i="32"/>
  <c r="CK29" i="10" s="1"/>
  <c r="CI29" i="32"/>
  <c r="CK25" i="10" s="1"/>
  <c r="CI25" i="32"/>
  <c r="CK21" i="10" s="1"/>
  <c r="CI21" i="32"/>
  <c r="CK17" i="10" s="1"/>
  <c r="CI17" i="32"/>
  <c r="CK13" i="10" s="1"/>
  <c r="CI40" i="32"/>
  <c r="CK36" i="10" s="1"/>
  <c r="CI35" i="32"/>
  <c r="CK31" i="10" s="1"/>
  <c r="CI20" i="32"/>
  <c r="CK16" i="10" s="1"/>
  <c r="CI16" i="32"/>
  <c r="CK12" i="10" s="1"/>
  <c r="CI46" i="32"/>
  <c r="CK42" i="10" s="1"/>
  <c r="CI44" i="32"/>
  <c r="CK40" i="10" s="1"/>
  <c r="CI42" i="32"/>
  <c r="CK38" i="10" s="1"/>
  <c r="CI37" i="32"/>
  <c r="CK33" i="10" s="1"/>
  <c r="CI34" i="32"/>
  <c r="CK30" i="10" s="1"/>
  <c r="CI31" i="32"/>
  <c r="CK27" i="10" s="1"/>
  <c r="CI27" i="32"/>
  <c r="CK23" i="10" s="1"/>
  <c r="CI23" i="32"/>
  <c r="CK19" i="10" s="1"/>
  <c r="CI19" i="32"/>
  <c r="CK15" i="10" s="1"/>
  <c r="CI15" i="32"/>
  <c r="CK11" i="10" s="1"/>
  <c r="CI32" i="32"/>
  <c r="CK28" i="10" s="1"/>
  <c r="CI30" i="32"/>
  <c r="CK26" i="10" s="1"/>
  <c r="CI28" i="32"/>
  <c r="CK24" i="10" s="1"/>
  <c r="CI26" i="32"/>
  <c r="CK22" i="10" s="1"/>
  <c r="CI24" i="32"/>
  <c r="CK20" i="10" s="1"/>
  <c r="CI22" i="32"/>
  <c r="CK18" i="10" s="1"/>
  <c r="J160" i="13"/>
  <c r="K160" i="13"/>
  <c r="J161" i="13"/>
  <c r="K161" i="13"/>
  <c r="J162" i="13"/>
  <c r="K162" i="13"/>
  <c r="J163" i="13"/>
  <c r="K163" i="13"/>
  <c r="EC14" i="10" l="1"/>
  <c r="ED14" i="10" s="1"/>
  <c r="EC35" i="10"/>
  <c r="ED35" i="10" s="1"/>
  <c r="EC39" i="10"/>
  <c r="ED39" i="10" s="1"/>
  <c r="EC40" i="10"/>
  <c r="ED40" i="10" s="1"/>
  <c r="EC41" i="10"/>
  <c r="ED41" i="10" s="1"/>
  <c r="EC42" i="10"/>
  <c r="ED42" i="10" s="1"/>
  <c r="EC43" i="10"/>
  <c r="ED43" i="10" s="1"/>
  <c r="AI9" i="10"/>
  <c r="AJ9" i="10" s="1"/>
  <c r="AK9" i="10"/>
  <c r="AL9" i="10"/>
  <c r="AV9" i="10"/>
  <c r="AX9" i="10"/>
  <c r="BB9" i="10"/>
  <c r="BC9" i="10" s="1"/>
  <c r="BD9" i="10"/>
  <c r="BF9" i="10"/>
  <c r="BQ9" i="10"/>
  <c r="BR9" i="10" s="1"/>
  <c r="BZ9" i="10"/>
  <c r="CA9" i="10"/>
  <c r="DH9" i="10"/>
  <c r="DQ9" i="10"/>
  <c r="DR9" i="10" s="1"/>
  <c r="DP9" i="10"/>
  <c r="DX9" i="10"/>
  <c r="AU9" i="10"/>
  <c r="BP9" i="10"/>
  <c r="CL14" i="32"/>
  <c r="CL15" i="32"/>
  <c r="CL13" i="32"/>
  <c r="S5" i="32"/>
  <c r="A1" i="15" s="1"/>
  <c r="D79" i="1"/>
  <c r="D80" i="1"/>
  <c r="D81" i="1"/>
  <c r="D82" i="1"/>
  <c r="D83" i="1"/>
  <c r="D84" i="1"/>
  <c r="D85" i="1"/>
  <c r="D86" i="1"/>
  <c r="D87" i="1"/>
  <c r="D88" i="1"/>
  <c r="D89" i="1"/>
  <c r="D90" i="1"/>
  <c r="D91" i="1"/>
  <c r="D92" i="1"/>
  <c r="D93" i="1"/>
  <c r="D94" i="1"/>
  <c r="D95"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63" i="1"/>
  <c r="D264" i="1"/>
  <c r="D265" i="1"/>
  <c r="D266" i="1"/>
  <c r="D267" i="1"/>
  <c r="D268" i="1"/>
  <c r="D269" i="1"/>
  <c r="D270" i="1"/>
  <c r="D271" i="1"/>
  <c r="D272" i="1"/>
  <c r="D273" i="1"/>
  <c r="D274" i="1"/>
  <c r="D275" i="1"/>
  <c r="D276" i="1"/>
  <c r="D277" i="1"/>
  <c r="D278" i="1"/>
  <c r="D279" i="1"/>
  <c r="D280" i="1"/>
  <c r="D281" i="1"/>
  <c r="BY9" i="10"/>
  <c r="A1" i="19"/>
  <c r="D150" i="19" s="1"/>
  <c r="D158" i="19"/>
  <c r="D159" i="19"/>
  <c r="D160" i="19"/>
  <c r="D161" i="19"/>
  <c r="D162" i="19"/>
  <c r="D163" i="19"/>
  <c r="D164" i="19"/>
  <c r="D165" i="19"/>
  <c r="D166" i="19"/>
  <c r="D167" i="19"/>
  <c r="D168" i="19"/>
  <c r="D169" i="19"/>
  <c r="D170" i="19"/>
  <c r="D171" i="19"/>
  <c r="D172" i="19"/>
  <c r="D173" i="19"/>
  <c r="D174" i="19"/>
  <c r="D175" i="19"/>
  <c r="D176" i="19"/>
  <c r="D177" i="19"/>
  <c r="D178" i="19"/>
  <c r="D179" i="19"/>
  <c r="D180" i="19"/>
  <c r="A1" i="17"/>
  <c r="AI10" i="10"/>
  <c r="AJ10" i="10" s="1"/>
  <c r="AK10" i="10"/>
  <c r="AL10" i="10"/>
  <c r="AV10" i="10"/>
  <c r="AU10" i="10"/>
  <c r="AX10" i="10"/>
  <c r="BB10" i="10"/>
  <c r="BC10" i="10" s="1"/>
  <c r="BD10" i="10"/>
  <c r="BF10" i="10"/>
  <c r="BQ10" i="10"/>
  <c r="BR10" i="10" s="1"/>
  <c r="BP10" i="10"/>
  <c r="BZ10" i="10"/>
  <c r="BY10" i="10"/>
  <c r="CA10" i="10"/>
  <c r="D201" i="19"/>
  <c r="D202" i="19"/>
  <c r="D203" i="19"/>
  <c r="D204" i="19"/>
  <c r="D205" i="19"/>
  <c r="D206" i="19"/>
  <c r="D207" i="19"/>
  <c r="D208" i="19"/>
  <c r="D209" i="19"/>
  <c r="D210" i="19"/>
  <c r="D211" i="19"/>
  <c r="D212" i="19"/>
  <c r="D213" i="19"/>
  <c r="D214" i="19"/>
  <c r="D215" i="19"/>
  <c r="D216" i="19"/>
  <c r="D217" i="19"/>
  <c r="D218" i="19"/>
  <c r="D219" i="19"/>
  <c r="D220" i="19"/>
  <c r="D221" i="19"/>
  <c r="D222" i="19"/>
  <c r="D223" i="19"/>
  <c r="D224" i="19"/>
  <c r="D225" i="19"/>
  <c r="D226" i="19"/>
  <c r="D227" i="19"/>
  <c r="D228" i="19"/>
  <c r="D229" i="19"/>
  <c r="D230" i="19"/>
  <c r="DH10" i="10"/>
  <c r="DQ10" i="10"/>
  <c r="DR10" i="10" s="1"/>
  <c r="D146" i="17"/>
  <c r="D147" i="17"/>
  <c r="D148" i="17"/>
  <c r="D149" i="17"/>
  <c r="D150" i="17"/>
  <c r="D151" i="17"/>
  <c r="D152" i="17"/>
  <c r="D153" i="17"/>
  <c r="D154" i="17"/>
  <c r="D155" i="17"/>
  <c r="D166" i="17"/>
  <c r="D167" i="17"/>
  <c r="D168" i="17"/>
  <c r="D169" i="17"/>
  <c r="D170" i="17"/>
  <c r="D171" i="17"/>
  <c r="D172" i="17"/>
  <c r="D173" i="17"/>
  <c r="D174" i="17"/>
  <c r="D175" i="17"/>
  <c r="D176" i="17"/>
  <c r="D177" i="17"/>
  <c r="D178" i="17"/>
  <c r="D179" i="17"/>
  <c r="DP10" i="10"/>
  <c r="DX10" i="10"/>
  <c r="D51" i="11"/>
  <c r="D22" i="19"/>
  <c r="D23" i="19"/>
  <c r="D24" i="19"/>
  <c r="D25" i="19"/>
  <c r="D26" i="19"/>
  <c r="D27" i="19"/>
  <c r="D28" i="19"/>
  <c r="D29" i="19"/>
  <c r="D30" i="19"/>
  <c r="D31" i="19"/>
  <c r="D32" i="19"/>
  <c r="D33" i="19"/>
  <c r="D34" i="19"/>
  <c r="D35" i="19"/>
  <c r="D36" i="19"/>
  <c r="D37" i="19"/>
  <c r="D38" i="19"/>
  <c r="D39" i="19"/>
  <c r="D40" i="19"/>
  <c r="D41" i="19"/>
  <c r="D42" i="19"/>
  <c r="D237" i="17"/>
  <c r="D238" i="17"/>
  <c r="D239" i="17"/>
  <c r="D240" i="17"/>
  <c r="D241" i="17"/>
  <c r="D242" i="17"/>
  <c r="D243" i="17"/>
  <c r="D244" i="17"/>
  <c r="D259" i="17"/>
  <c r="D260" i="17"/>
  <c r="D261" i="17"/>
  <c r="D262" i="17"/>
  <c r="D263" i="17"/>
  <c r="D264" i="17"/>
  <c r="D265" i="17"/>
  <c r="D266" i="17"/>
  <c r="D267" i="17"/>
  <c r="D268" i="17"/>
  <c r="D269" i="17"/>
  <c r="D270" i="17"/>
  <c r="D271" i="17"/>
  <c r="D272" i="17"/>
  <c r="D273" i="17"/>
  <c r="D274" i="17"/>
  <c r="D275" i="17"/>
  <c r="D276" i="17"/>
  <c r="D277" i="17"/>
  <c r="D278" i="17"/>
  <c r="D279" i="17"/>
  <c r="D280" i="17"/>
  <c r="D281" i="17"/>
  <c r="D282" i="17"/>
  <c r="D283" i="17"/>
  <c r="D284" i="17"/>
  <c r="D285" i="17"/>
  <c r="D286" i="17"/>
  <c r="D287" i="17"/>
  <c r="D288" i="17"/>
  <c r="D289" i="17"/>
  <c r="D290" i="17"/>
  <c r="D291" i="17"/>
  <c r="D292" i="17"/>
  <c r="D293" i="17"/>
  <c r="D294" i="17"/>
  <c r="D295" i="17"/>
  <c r="AI12" i="10"/>
  <c r="AJ12" i="10" s="1"/>
  <c r="AK12" i="10"/>
  <c r="AL12" i="10"/>
  <c r="AV12" i="10"/>
  <c r="D85" i="13"/>
  <c r="D86" i="13"/>
  <c r="D87" i="13"/>
  <c r="D88" i="13"/>
  <c r="D89" i="13"/>
  <c r="D90" i="13"/>
  <c r="D91" i="13"/>
  <c r="D92" i="13"/>
  <c r="D93" i="13"/>
  <c r="D94" i="13"/>
  <c r="D95" i="13"/>
  <c r="D96" i="13"/>
  <c r="D97" i="13"/>
  <c r="D98" i="13"/>
  <c r="D99" i="13"/>
  <c r="D100" i="13"/>
  <c r="D101" i="13"/>
  <c r="D102" i="13"/>
  <c r="D103" i="13"/>
  <c r="D105" i="13"/>
  <c r="D106" i="13"/>
  <c r="D107" i="13"/>
  <c r="D108" i="13"/>
  <c r="D109" i="13"/>
  <c r="D110" i="13"/>
  <c r="D111" i="13"/>
  <c r="D112" i="13"/>
  <c r="D113" i="13"/>
  <c r="D114" i="13"/>
  <c r="D115" i="13"/>
  <c r="D116" i="13"/>
  <c r="D117" i="13"/>
  <c r="D118" i="13"/>
  <c r="AU12" i="10"/>
  <c r="AX12" i="10"/>
  <c r="BB12" i="10"/>
  <c r="BC12" i="10" s="1"/>
  <c r="BD12" i="10"/>
  <c r="BF12" i="10"/>
  <c r="BQ12" i="10"/>
  <c r="BR12" i="10" s="1"/>
  <c r="BP12" i="10"/>
  <c r="BZ12" i="10"/>
  <c r="BY12" i="10"/>
  <c r="CA12" i="10"/>
  <c r="DH12" i="10"/>
  <c r="DQ12" i="10"/>
  <c r="DR12" i="10" s="1"/>
  <c r="DP12" i="10"/>
  <c r="DX12" i="10"/>
  <c r="AI11" i="10"/>
  <c r="AJ11" i="10" s="1"/>
  <c r="AK11" i="10"/>
  <c r="AL11" i="10"/>
  <c r="AV11" i="10"/>
  <c r="AU11" i="10"/>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AX11" i="10"/>
  <c r="BB11" i="10"/>
  <c r="BC11" i="10" s="1"/>
  <c r="BD11" i="10"/>
  <c r="BF11" i="10"/>
  <c r="BQ11" i="10"/>
  <c r="BR11" i="10" s="1"/>
  <c r="BP11" i="10"/>
  <c r="BZ11" i="10"/>
  <c r="BY11" i="10"/>
  <c r="CA11" i="10"/>
  <c r="D377" i="19"/>
  <c r="D385" i="19"/>
  <c r="D386" i="19"/>
  <c r="D387" i="19"/>
  <c r="D388" i="19"/>
  <c r="D389" i="19"/>
  <c r="D390" i="19"/>
  <c r="D391" i="19"/>
  <c r="D392" i="19"/>
  <c r="D393" i="19"/>
  <c r="D394" i="19"/>
  <c r="D395" i="19"/>
  <c r="D396" i="19"/>
  <c r="D397" i="19"/>
  <c r="D398" i="19"/>
  <c r="D399" i="19"/>
  <c r="D400" i="19"/>
  <c r="D401" i="19"/>
  <c r="D402" i="19"/>
  <c r="D403" i="19"/>
  <c r="D404" i="19"/>
  <c r="D405" i="19"/>
  <c r="D406" i="19"/>
  <c r="D407" i="19"/>
  <c r="D408" i="19"/>
  <c r="D409" i="19"/>
  <c r="D410" i="19"/>
  <c r="D411" i="19"/>
  <c r="D412" i="19"/>
  <c r="D413" i="19"/>
  <c r="D414" i="19"/>
  <c r="D415" i="19"/>
  <c r="D416" i="19"/>
  <c r="DH11" i="10"/>
  <c r="DQ11" i="10"/>
  <c r="DR11" i="10" s="1"/>
  <c r="DP11" i="10"/>
  <c r="D16" i="17"/>
  <c r="D17" i="17" s="1"/>
  <c r="D18" i="17" s="1"/>
  <c r="D19" i="17" s="1"/>
  <c r="D20" i="17" s="1"/>
  <c r="D21" i="17" s="1"/>
  <c r="D22" i="17" s="1"/>
  <c r="D23" i="17" s="1"/>
  <c r="D24" i="17" s="1"/>
  <c r="D25" i="17" s="1"/>
  <c r="D26" i="17" s="1"/>
  <c r="D27" i="17" s="1"/>
  <c r="D28" i="17" s="1"/>
  <c r="D29" i="17" s="1"/>
  <c r="D30" i="17" s="1"/>
  <c r="D31" i="17" s="1"/>
  <c r="D32" i="17" s="1"/>
  <c r="D33" i="17" s="1"/>
  <c r="D34" i="17" s="1"/>
  <c r="D35" i="17" s="1"/>
  <c r="D36" i="17" s="1"/>
  <c r="D37" i="17" s="1"/>
  <c r="D38" i="17" s="1"/>
  <c r="D39" i="17" s="1"/>
  <c r="D40" i="17" s="1"/>
  <c r="D41" i="17" s="1"/>
  <c r="D42" i="17" s="1"/>
  <c r="D43" i="17" s="1"/>
  <c r="D44" i="17" s="1"/>
  <c r="D45" i="17" s="1"/>
  <c r="D46" i="17" s="1"/>
  <c r="D47" i="17" s="1"/>
  <c r="D48" i="17" s="1"/>
  <c r="D49" i="17" s="1"/>
  <c r="D50" i="17" s="1"/>
  <c r="D51" i="17" s="1"/>
  <c r="D52" i="17" s="1"/>
  <c r="D53" i="17" s="1"/>
  <c r="D54" i="17" s="1"/>
  <c r="D55" i="17" s="1"/>
  <c r="D56" i="17" s="1"/>
  <c r="D57" i="17" s="1"/>
  <c r="D58" i="17" s="1"/>
  <c r="D59" i="17" s="1"/>
  <c r="D60" i="17" s="1"/>
  <c r="D61" i="17" s="1"/>
  <c r="D62" i="17" s="1"/>
  <c r="D63" i="17" s="1"/>
  <c r="D64" i="17" s="1"/>
  <c r="D65" i="17" s="1"/>
  <c r="D66" i="17" s="1"/>
  <c r="D67" i="17" s="1"/>
  <c r="D68" i="17" s="1"/>
  <c r="D69" i="17"/>
  <c r="D70" i="17"/>
  <c r="D71" i="17"/>
  <c r="D72" i="17"/>
  <c r="D73" i="17"/>
  <c r="D74" i="17"/>
  <c r="D75" i="17"/>
  <c r="D76" i="17"/>
  <c r="D77" i="17"/>
  <c r="DX11" i="10"/>
  <c r="CL38" i="32"/>
  <c r="CL39" i="32"/>
  <c r="AU12" i="32"/>
  <c r="AY12" i="32"/>
  <c r="BC12" i="32"/>
  <c r="BG12" i="32"/>
  <c r="BK12" i="32"/>
  <c r="BO12" i="32"/>
  <c r="BS12" i="32"/>
  <c r="BW12" i="32"/>
  <c r="CA12" i="32"/>
  <c r="CE12" i="32"/>
  <c r="CL12" i="32"/>
  <c r="CM12" i="32"/>
  <c r="CL16" i="32"/>
  <c r="CL17" i="32"/>
  <c r="CL18" i="32"/>
  <c r="CL19" i="32"/>
  <c r="CL20" i="32"/>
  <c r="CL21" i="32"/>
  <c r="CL22" i="32"/>
  <c r="CL23" i="32"/>
  <c r="CL24" i="32"/>
  <c r="CL25" i="32"/>
  <c r="CL26" i="32"/>
  <c r="CL27" i="32"/>
  <c r="CL28" i="32"/>
  <c r="CL29" i="32"/>
  <c r="CL30" i="32"/>
  <c r="CL31" i="32"/>
  <c r="CL32" i="32"/>
  <c r="CL33" i="32"/>
  <c r="CL34" i="32"/>
  <c r="CL35" i="32"/>
  <c r="CL36" i="32"/>
  <c r="CL37" i="32"/>
  <c r="CL40" i="32"/>
  <c r="CL41" i="32"/>
  <c r="CL42" i="32"/>
  <c r="CL43" i="32"/>
  <c r="CL44" i="32"/>
  <c r="CL45" i="32"/>
  <c r="CL46" i="32"/>
  <c r="CL47" i="32"/>
  <c r="V3"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9" i="10"/>
  <c r="CJ5" i="10"/>
  <c r="G189" i="15"/>
  <c r="L3" i="15" s="1"/>
  <c r="I189" i="15"/>
  <c r="G141" i="15"/>
  <c r="K3" i="15" s="1"/>
  <c r="I141" i="15"/>
  <c r="G93" i="15"/>
  <c r="J3" i="15" s="1"/>
  <c r="E47" i="15"/>
  <c r="E48" i="15"/>
  <c r="E50" i="15"/>
  <c r="E51" i="15"/>
  <c r="E54" i="15"/>
  <c r="E55" i="15"/>
  <c r="E57" i="15"/>
  <c r="E58" i="15"/>
  <c r="E61" i="15"/>
  <c r="E62" i="15"/>
  <c r="E93" i="15"/>
  <c r="I93" i="15"/>
  <c r="G43" i="15"/>
  <c r="I3" i="15"/>
  <c r="I43" i="15"/>
  <c r="F285" i="1"/>
  <c r="L3" i="1"/>
  <c r="H285" i="1"/>
  <c r="F244" i="1"/>
  <c r="K3" i="1" s="1"/>
  <c r="H244" i="1"/>
  <c r="F196" i="1"/>
  <c r="J3" i="1" s="1"/>
  <c r="H196" i="1"/>
  <c r="F146" i="1"/>
  <c r="I3" i="1" s="1"/>
  <c r="H146" i="1"/>
  <c r="F96" i="1"/>
  <c r="H3" i="1" s="1"/>
  <c r="AI206" i="10" s="1"/>
  <c r="AJ206" i="10" s="1"/>
  <c r="AK206" i="10" s="1"/>
  <c r="H96" i="1"/>
  <c r="S6" i="32"/>
  <c r="AB13" i="10"/>
  <c r="AC13" i="10"/>
  <c r="AB14" i="10"/>
  <c r="AC14" i="10"/>
  <c r="AB15" i="10"/>
  <c r="AC15" i="10"/>
  <c r="AB16" i="10"/>
  <c r="AC16" i="10"/>
  <c r="AB17" i="10"/>
  <c r="AC17" i="10"/>
  <c r="AB18" i="10"/>
  <c r="AC18" i="10"/>
  <c r="AB19" i="10"/>
  <c r="AC19" i="10"/>
  <c r="AB20" i="10"/>
  <c r="AC20" i="10"/>
  <c r="AB21" i="10"/>
  <c r="AC21" i="10"/>
  <c r="AB22" i="10"/>
  <c r="AC22" i="10"/>
  <c r="AB23" i="10"/>
  <c r="AC23" i="10"/>
  <c r="AB24" i="10"/>
  <c r="AC24" i="10"/>
  <c r="AB25" i="10"/>
  <c r="AC25" i="10"/>
  <c r="AB26" i="10"/>
  <c r="AC26" i="10"/>
  <c r="AB27" i="10"/>
  <c r="AC27" i="10"/>
  <c r="AB28" i="10"/>
  <c r="AC28" i="10"/>
  <c r="AB29" i="10"/>
  <c r="AC29" i="10"/>
  <c r="AB30" i="10"/>
  <c r="AC30" i="10"/>
  <c r="AB31" i="10"/>
  <c r="AC31" i="10"/>
  <c r="AB32" i="10"/>
  <c r="AC32" i="10"/>
  <c r="AB33" i="10"/>
  <c r="AC33" i="10"/>
  <c r="AB34" i="10"/>
  <c r="AC34" i="10"/>
  <c r="AB35" i="10"/>
  <c r="AC35" i="10"/>
  <c r="AB36" i="10"/>
  <c r="AC36" i="10"/>
  <c r="AB37" i="10"/>
  <c r="AC37" i="10"/>
  <c r="AB38" i="10"/>
  <c r="AC38" i="10"/>
  <c r="AB39" i="10"/>
  <c r="AC39" i="10"/>
  <c r="AB40" i="10"/>
  <c r="AC40" i="10"/>
  <c r="AB41" i="10"/>
  <c r="AC41" i="10"/>
  <c r="AB42" i="10"/>
  <c r="AC42" i="10"/>
  <c r="AB43" i="10"/>
  <c r="AC43" i="10"/>
  <c r="AB44" i="10"/>
  <c r="AC44" i="10"/>
  <c r="AB45" i="10"/>
  <c r="AC45" i="10"/>
  <c r="AB46" i="10"/>
  <c r="AC46" i="10"/>
  <c r="AB47" i="10"/>
  <c r="AC47" i="10"/>
  <c r="I49" i="32"/>
  <c r="J245" i="1"/>
  <c r="K245" i="1"/>
  <c r="J246" i="1"/>
  <c r="K246" i="1"/>
  <c r="J247" i="1"/>
  <c r="K247" i="1"/>
  <c r="U19" i="25"/>
  <c r="W19" i="25" s="1"/>
  <c r="U20" i="25"/>
  <c r="W20" i="25" s="1"/>
  <c r="U21" i="25"/>
  <c r="W21" i="25" s="1"/>
  <c r="U22" i="25"/>
  <c r="W22" i="25" s="1"/>
  <c r="U23" i="25"/>
  <c r="W23" i="25" s="1"/>
  <c r="U24" i="25"/>
  <c r="W24" i="25"/>
  <c r="U25" i="25"/>
  <c r="W25" i="25" s="1"/>
  <c r="U26" i="25"/>
  <c r="W26" i="25"/>
  <c r="U27" i="25"/>
  <c r="W27" i="25" s="1"/>
  <c r="U28" i="25"/>
  <c r="W28" i="25"/>
  <c r="U29" i="25"/>
  <c r="W29" i="25" s="1"/>
  <c r="U30" i="25"/>
  <c r="W30" i="25"/>
  <c r="U31" i="25"/>
  <c r="W31" i="25" s="1"/>
  <c r="U32" i="25"/>
  <c r="W32" i="25" s="1"/>
  <c r="U33" i="25"/>
  <c r="W33" i="25" s="1"/>
  <c r="U34" i="25"/>
  <c r="W34" i="25"/>
  <c r="U35" i="25"/>
  <c r="W35" i="25" s="1"/>
  <c r="U36" i="25"/>
  <c r="W36" i="25"/>
  <c r="U37" i="25"/>
  <c r="W37" i="25"/>
  <c r="U38" i="25"/>
  <c r="W38" i="25"/>
  <c r="U39" i="25"/>
  <c r="W39" i="25"/>
  <c r="U40" i="25"/>
  <c r="W40" i="25"/>
  <c r="U41" i="25"/>
  <c r="W41" i="25"/>
  <c r="B1" i="19"/>
  <c r="A1" i="29"/>
  <c r="A1" i="31"/>
  <c r="T12" i="32"/>
  <c r="H372" i="19"/>
  <c r="F372" i="19"/>
  <c r="J108" i="19"/>
  <c r="K53" i="19"/>
  <c r="K57" i="19"/>
  <c r="K150" i="19"/>
  <c r="DQ15" i="10"/>
  <c r="DR15" i="10" s="1"/>
  <c r="DQ16" i="10"/>
  <c r="DR16" i="10" s="1"/>
  <c r="DQ17" i="10"/>
  <c r="DR17" i="10" s="1"/>
  <c r="DQ18" i="10"/>
  <c r="DR18" i="10" s="1"/>
  <c r="DQ19" i="10"/>
  <c r="DR19" i="10" s="1"/>
  <c r="DQ20" i="10"/>
  <c r="DR20" i="10" s="1"/>
  <c r="DQ21" i="10"/>
  <c r="DR21" i="10" s="1"/>
  <c r="DQ22" i="10"/>
  <c r="DR22" i="10" s="1"/>
  <c r="DQ23" i="10"/>
  <c r="DR23" i="10" s="1"/>
  <c r="DQ24" i="10"/>
  <c r="DR24" i="10" s="1"/>
  <c r="DQ25" i="10"/>
  <c r="DR25" i="10" s="1"/>
  <c r="DQ26" i="10"/>
  <c r="DR26" i="10" s="1"/>
  <c r="DQ27" i="10"/>
  <c r="DR27" i="10" s="1"/>
  <c r="DQ28" i="10"/>
  <c r="DR28" i="10" s="1"/>
  <c r="DQ29" i="10"/>
  <c r="DR29" i="10" s="1"/>
  <c r="DQ30" i="10"/>
  <c r="DR30" i="10" s="1"/>
  <c r="DQ31" i="10"/>
  <c r="DR31" i="10" s="1"/>
  <c r="DQ32" i="10"/>
  <c r="DR32" i="10" s="1"/>
  <c r="DQ33" i="10"/>
  <c r="DR33" i="10" s="1"/>
  <c r="DQ34" i="10"/>
  <c r="DR34" i="10" s="1"/>
  <c r="DQ35" i="10"/>
  <c r="DR35" i="10" s="1"/>
  <c r="DQ36" i="10"/>
  <c r="DR36" i="10" s="1"/>
  <c r="DQ37" i="10"/>
  <c r="DR37" i="10" s="1"/>
  <c r="DQ38" i="10"/>
  <c r="DR38" i="10"/>
  <c r="DQ39" i="10"/>
  <c r="DR39" i="10" s="1"/>
  <c r="DQ40" i="10"/>
  <c r="DR40" i="10" s="1"/>
  <c r="DQ41" i="10"/>
  <c r="DR41" i="10" s="1"/>
  <c r="DQ42" i="10"/>
  <c r="DR42" i="10" s="1"/>
  <c r="DQ43" i="10"/>
  <c r="DR43" i="10" s="1"/>
  <c r="DQ44" i="10"/>
  <c r="DR44" i="10" s="1"/>
  <c r="DQ45" i="10"/>
  <c r="DR45" i="10" s="1"/>
  <c r="DQ46" i="10"/>
  <c r="DR46" i="10" s="1"/>
  <c r="DQ47" i="10"/>
  <c r="DR47" i="10" s="1"/>
  <c r="DQ48" i="10"/>
  <c r="DR48" i="10" s="1"/>
  <c r="DQ49" i="10"/>
  <c r="DR49" i="10" s="1"/>
  <c r="DQ50" i="10"/>
  <c r="DR50" i="10" s="1"/>
  <c r="DQ51" i="10"/>
  <c r="DR51" i="10" s="1"/>
  <c r="DQ52" i="10"/>
  <c r="DR52" i="10" s="1"/>
  <c r="DQ53" i="10"/>
  <c r="DR53" i="10" s="1"/>
  <c r="DQ54" i="10"/>
  <c r="DR54" i="10" s="1"/>
  <c r="DQ55" i="10"/>
  <c r="DR55" i="10" s="1"/>
  <c r="DQ56" i="10"/>
  <c r="DR56" i="10" s="1"/>
  <c r="DQ57" i="10"/>
  <c r="DR57" i="10" s="1"/>
  <c r="DQ58" i="10"/>
  <c r="DR58" i="10" s="1"/>
  <c r="DQ59" i="10"/>
  <c r="DR59" i="10" s="1"/>
  <c r="DQ60" i="10"/>
  <c r="DR60" i="10" s="1"/>
  <c r="DQ61" i="10"/>
  <c r="DR61" i="10" s="1"/>
  <c r="DQ62" i="10"/>
  <c r="DR62" i="10" s="1"/>
  <c r="DQ63" i="10"/>
  <c r="DR63" i="10" s="1"/>
  <c r="DQ64" i="10"/>
  <c r="DR64" i="10" s="1"/>
  <c r="DQ65" i="10"/>
  <c r="DR65" i="10" s="1"/>
  <c r="DQ66" i="10"/>
  <c r="DR66" i="10" s="1"/>
  <c r="DQ67" i="10"/>
  <c r="DR67" i="10" s="1"/>
  <c r="DQ68" i="10"/>
  <c r="DR68" i="10" s="1"/>
  <c r="DQ69" i="10"/>
  <c r="DR69" i="10" s="1"/>
  <c r="DQ70" i="10"/>
  <c r="DR70" i="10" s="1"/>
  <c r="DQ71" i="10"/>
  <c r="DR71" i="10" s="1"/>
  <c r="DQ72" i="10"/>
  <c r="DR72" i="10" s="1"/>
  <c r="DQ73" i="10"/>
  <c r="DR73" i="10" s="1"/>
  <c r="DQ74" i="10"/>
  <c r="DR74" i="10" s="1"/>
  <c r="DQ75" i="10"/>
  <c r="DR75" i="10" s="1"/>
  <c r="DQ76" i="10"/>
  <c r="DR76" i="10" s="1"/>
  <c r="DQ77" i="10"/>
  <c r="DR77" i="10" s="1"/>
  <c r="DQ78" i="10"/>
  <c r="DR78" i="10" s="1"/>
  <c r="DQ79" i="10"/>
  <c r="DR79" i="10" s="1"/>
  <c r="DQ80" i="10"/>
  <c r="DR80" i="10" s="1"/>
  <c r="F180" i="17"/>
  <c r="I3" i="17"/>
  <c r="D41" i="11" s="1"/>
  <c r="F78" i="17"/>
  <c r="J3" i="17" s="1"/>
  <c r="D42" i="11" s="1"/>
  <c r="F296" i="17"/>
  <c r="H3" i="17" s="1"/>
  <c r="D40" i="11" s="1"/>
  <c r="DQ206" i="10" s="1"/>
  <c r="DR206" i="10" s="1"/>
  <c r="Z12" i="32"/>
  <c r="AF12" i="32"/>
  <c r="BF12" i="32"/>
  <c r="BJ12" i="32"/>
  <c r="BN12" i="32"/>
  <c r="BR12" i="32"/>
  <c r="BV12" i="32"/>
  <c r="BZ12" i="32"/>
  <c r="CD12" i="32"/>
  <c r="AM12" i="32"/>
  <c r="AJ12" i="32"/>
  <c r="BB12" i="32"/>
  <c r="AT12" i="32"/>
  <c r="AX12" i="32"/>
  <c r="CG12" i="32"/>
  <c r="D61" i="19"/>
  <c r="D62" i="19"/>
  <c r="D63" i="19"/>
  <c r="D64" i="19"/>
  <c r="D65" i="19"/>
  <c r="D66" i="19"/>
  <c r="D67" i="19"/>
  <c r="D172" i="13"/>
  <c r="D173" i="13"/>
  <c r="D174" i="13"/>
  <c r="D197" i="13"/>
  <c r="D198" i="13"/>
  <c r="D247" i="1"/>
  <c r="C78" i="11"/>
  <c r="C79" i="11"/>
  <c r="C80" i="11"/>
  <c r="C81" i="11"/>
  <c r="C82" i="11"/>
  <c r="C83" i="11"/>
  <c r="C84" i="11"/>
  <c r="C85" i="11"/>
  <c r="C86" i="11"/>
  <c r="C87" i="11"/>
  <c r="C88" i="11"/>
  <c r="W12" i="32"/>
  <c r="L12" i="32"/>
  <c r="O12" i="32"/>
  <c r="Y12" i="32"/>
  <c r="AE12" i="32"/>
  <c r="R30" i="25"/>
  <c r="L30"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 i="25"/>
  <c r="D22" i="13"/>
  <c r="D23" i="13"/>
  <c r="D24" i="13"/>
  <c r="D25" i="13"/>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2" i="17"/>
  <c r="J83" i="17"/>
  <c r="J84" i="17"/>
  <c r="J85" i="17"/>
  <c r="J86" i="17"/>
  <c r="J87" i="17"/>
  <c r="J88" i="17"/>
  <c r="J89" i="17"/>
  <c r="J90" i="17"/>
  <c r="J91" i="17"/>
  <c r="J93" i="17"/>
  <c r="J94" i="17"/>
  <c r="J95" i="17"/>
  <c r="J96" i="17"/>
  <c r="J97" i="17"/>
  <c r="J98" i="17"/>
  <c r="J99" i="17"/>
  <c r="J100" i="17"/>
  <c r="J101" i="17"/>
  <c r="J102" i="17"/>
  <c r="J103" i="17"/>
  <c r="J104" i="17"/>
  <c r="J105" i="17"/>
  <c r="J106" i="17"/>
  <c r="J107" i="17"/>
  <c r="J108" i="17"/>
  <c r="J109" i="17"/>
  <c r="J110" i="17"/>
  <c r="J111" i="17"/>
  <c r="J112" i="17"/>
  <c r="J113" i="17"/>
  <c r="J114" i="17"/>
  <c r="J115" i="17"/>
  <c r="J116" i="17"/>
  <c r="J117" i="17"/>
  <c r="J118" i="17"/>
  <c r="J119" i="17"/>
  <c r="J120" i="17"/>
  <c r="J121" i="17"/>
  <c r="J122" i="17"/>
  <c r="J123" i="17"/>
  <c r="J124" i="17"/>
  <c r="J125" i="17"/>
  <c r="J126" i="17"/>
  <c r="J127" i="17"/>
  <c r="J128" i="17"/>
  <c r="J129" i="17"/>
  <c r="J130" i="17"/>
  <c r="J131" i="17"/>
  <c r="J132" i="17"/>
  <c r="J133" i="17"/>
  <c r="J134" i="17"/>
  <c r="J135" i="17"/>
  <c r="J136" i="17"/>
  <c r="J137" i="17"/>
  <c r="J138" i="17"/>
  <c r="J139" i="17"/>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7" i="17"/>
  <c r="J188" i="17"/>
  <c r="J189" i="17"/>
  <c r="J190" i="17"/>
  <c r="J191" i="17"/>
  <c r="J192" i="17"/>
  <c r="J193" i="17"/>
  <c r="J194" i="17"/>
  <c r="J195" i="17"/>
  <c r="J196" i="17"/>
  <c r="J197" i="17"/>
  <c r="J198" i="17"/>
  <c r="J199" i="17"/>
  <c r="J200" i="17"/>
  <c r="J201" i="17"/>
  <c r="J202" i="17"/>
  <c r="J203" i="17"/>
  <c r="J204" i="17"/>
  <c r="J205" i="17"/>
  <c r="J206" i="17"/>
  <c r="J207" i="17"/>
  <c r="J208" i="17"/>
  <c r="J209" i="17"/>
  <c r="J210" i="17"/>
  <c r="J211" i="17"/>
  <c r="J212" i="17"/>
  <c r="J213" i="17"/>
  <c r="J214" i="17"/>
  <c r="J215" i="17"/>
  <c r="J216" i="17"/>
  <c r="J217" i="17"/>
  <c r="J218" i="17"/>
  <c r="J219" i="17"/>
  <c r="J220" i="17"/>
  <c r="J221" i="17"/>
  <c r="J222" i="17"/>
  <c r="J223" i="17"/>
  <c r="J224" i="17"/>
  <c r="J225" i="17"/>
  <c r="J226" i="17"/>
  <c r="J227" i="17"/>
  <c r="J228" i="17"/>
  <c r="J229" i="17"/>
  <c r="J230" i="17"/>
  <c r="J231" i="17"/>
  <c r="J232" i="17"/>
  <c r="J233" i="17"/>
  <c r="J234" i="17"/>
  <c r="J235" i="17"/>
  <c r="J236" i="17"/>
  <c r="J237" i="17"/>
  <c r="J238" i="17"/>
  <c r="J239" i="17"/>
  <c r="J240" i="17"/>
  <c r="J241" i="17"/>
  <c r="J242" i="17"/>
  <c r="J243" i="17"/>
  <c r="J244" i="17"/>
  <c r="J245" i="17"/>
  <c r="J246" i="17"/>
  <c r="J247" i="17"/>
  <c r="J248" i="17"/>
  <c r="J249" i="17"/>
  <c r="J250" i="17"/>
  <c r="J251" i="17"/>
  <c r="J252" i="17"/>
  <c r="J253" i="17"/>
  <c r="J254" i="17"/>
  <c r="J255" i="17"/>
  <c r="J256" i="17"/>
  <c r="J257" i="17"/>
  <c r="J258" i="17"/>
  <c r="J259" i="17"/>
  <c r="J260" i="17"/>
  <c r="J261" i="17"/>
  <c r="J262" i="17"/>
  <c r="J263" i="17"/>
  <c r="J264" i="17"/>
  <c r="J265" i="17"/>
  <c r="J266" i="17"/>
  <c r="J267" i="17"/>
  <c r="J268" i="17"/>
  <c r="J269" i="17"/>
  <c r="J270" i="17"/>
  <c r="J271" i="17"/>
  <c r="J272" i="17"/>
  <c r="J273" i="17"/>
  <c r="J274" i="17"/>
  <c r="J275" i="17"/>
  <c r="J276" i="17"/>
  <c r="J277" i="17"/>
  <c r="J278" i="17"/>
  <c r="J279" i="17"/>
  <c r="J280" i="17"/>
  <c r="J281" i="17"/>
  <c r="J282" i="17"/>
  <c r="J283" i="17"/>
  <c r="J284" i="17"/>
  <c r="J285" i="17"/>
  <c r="J286" i="17"/>
  <c r="J287" i="17"/>
  <c r="J288" i="17"/>
  <c r="J289" i="17"/>
  <c r="J290" i="17"/>
  <c r="J291" i="17"/>
  <c r="J292" i="17"/>
  <c r="J293" i="17"/>
  <c r="J294" i="17"/>
  <c r="J295" i="17"/>
  <c r="J296" i="17"/>
  <c r="J297" i="17"/>
  <c r="J298" i="17"/>
  <c r="J299" i="17"/>
  <c r="J300" i="17"/>
  <c r="J301" i="17"/>
  <c r="J302" i="17"/>
  <c r="J303" i="17"/>
  <c r="J304" i="17"/>
  <c r="J305" i="17"/>
  <c r="J306" i="17"/>
  <c r="J307" i="17"/>
  <c r="J308" i="17"/>
  <c r="J309" i="17"/>
  <c r="J310" i="17"/>
  <c r="J311" i="17"/>
  <c r="J312" i="17"/>
  <c r="J313" i="17"/>
  <c r="J314" i="17"/>
  <c r="J315" i="17"/>
  <c r="J316" i="17"/>
  <c r="J317" i="17"/>
  <c r="J318" i="17"/>
  <c r="J319" i="17"/>
  <c r="J320" i="17"/>
  <c r="J321" i="17"/>
  <c r="J322" i="17"/>
  <c r="J323" i="17"/>
  <c r="J324" i="17"/>
  <c r="J325" i="17"/>
  <c r="J326" i="17"/>
  <c r="J327" i="17"/>
  <c r="J328" i="17"/>
  <c r="J329" i="17"/>
  <c r="J330" i="17"/>
  <c r="J331" i="17"/>
  <c r="J332" i="17"/>
  <c r="J333" i="17"/>
  <c r="J334" i="17"/>
  <c r="J335" i="17"/>
  <c r="J336" i="17"/>
  <c r="J337" i="17"/>
  <c r="J338" i="17"/>
  <c r="J339" i="17"/>
  <c r="J340" i="17"/>
  <c r="J341" i="17"/>
  <c r="J342" i="17"/>
  <c r="J343" i="17"/>
  <c r="J81" i="17"/>
  <c r="J113" i="19"/>
  <c r="E8" i="19"/>
  <c r="E7" i="19"/>
  <c r="J6" i="19"/>
  <c r="K6" i="19"/>
  <c r="J7" i="19"/>
  <c r="K7" i="19"/>
  <c r="J8" i="19"/>
  <c r="K8" i="19"/>
  <c r="J9" i="19"/>
  <c r="K9" i="19"/>
  <c r="J10" i="19"/>
  <c r="K10" i="19"/>
  <c r="E11" i="19"/>
  <c r="J11" i="19"/>
  <c r="K11" i="19"/>
  <c r="K12" i="19"/>
  <c r="J13" i="19"/>
  <c r="K13" i="19"/>
  <c r="J14" i="19"/>
  <c r="K14" i="19"/>
  <c r="J15" i="19"/>
  <c r="K15" i="19"/>
  <c r="K16" i="19"/>
  <c r="J17" i="19"/>
  <c r="K17" i="19"/>
  <c r="J18" i="19"/>
  <c r="K18" i="19"/>
  <c r="J19" i="19"/>
  <c r="K19" i="19"/>
  <c r="J20" i="19"/>
  <c r="K20" i="19"/>
  <c r="J21" i="19"/>
  <c r="K21" i="19"/>
  <c r="J22" i="19"/>
  <c r="K22" i="19"/>
  <c r="J23" i="19"/>
  <c r="K23" i="19"/>
  <c r="J24" i="19"/>
  <c r="K24" i="19"/>
  <c r="J25" i="19"/>
  <c r="K25" i="19"/>
  <c r="J26" i="19"/>
  <c r="K26" i="19"/>
  <c r="J27" i="19"/>
  <c r="K27" i="19"/>
  <c r="J28" i="19"/>
  <c r="K28" i="19"/>
  <c r="J29" i="19"/>
  <c r="K29" i="19"/>
  <c r="J30" i="19"/>
  <c r="K30" i="19"/>
  <c r="J31" i="19"/>
  <c r="K31" i="19"/>
  <c r="J32" i="19"/>
  <c r="K32" i="19"/>
  <c r="J33" i="19"/>
  <c r="K33" i="19"/>
  <c r="J34" i="19"/>
  <c r="K34" i="19"/>
  <c r="J35" i="19"/>
  <c r="K35" i="19"/>
  <c r="J36" i="19"/>
  <c r="K36" i="19"/>
  <c r="J37" i="19"/>
  <c r="K37" i="19"/>
  <c r="J38" i="19"/>
  <c r="K38" i="19"/>
  <c r="J39" i="19"/>
  <c r="K39" i="19"/>
  <c r="J40" i="19"/>
  <c r="K40" i="19"/>
  <c r="J41" i="19"/>
  <c r="K41" i="19"/>
  <c r="J42" i="19"/>
  <c r="K42" i="19"/>
  <c r="J43" i="19"/>
  <c r="K43" i="19"/>
  <c r="J44" i="19"/>
  <c r="K44" i="19"/>
  <c r="J45" i="19"/>
  <c r="K45" i="19"/>
  <c r="J46" i="19"/>
  <c r="K46" i="19"/>
  <c r="J47" i="19"/>
  <c r="K47" i="19"/>
  <c r="E48" i="19"/>
  <c r="J48" i="19"/>
  <c r="K48" i="19"/>
  <c r="E49" i="19"/>
  <c r="J49" i="19"/>
  <c r="K49" i="19"/>
  <c r="J50" i="19"/>
  <c r="K50" i="19"/>
  <c r="J51" i="19"/>
  <c r="K51" i="19"/>
  <c r="E52" i="19"/>
  <c r="J52" i="19"/>
  <c r="K52" i="19"/>
  <c r="J53" i="19"/>
  <c r="J54" i="19"/>
  <c r="K54" i="19"/>
  <c r="J55" i="19"/>
  <c r="K55" i="19"/>
  <c r="J56" i="19"/>
  <c r="K56" i="19"/>
  <c r="J57" i="19"/>
  <c r="J58" i="19"/>
  <c r="K58" i="19"/>
  <c r="J59" i="19"/>
  <c r="K59" i="19"/>
  <c r="J60" i="19"/>
  <c r="K60" i="19"/>
  <c r="J61" i="19"/>
  <c r="K61" i="19"/>
  <c r="J62" i="19"/>
  <c r="K62" i="19"/>
  <c r="J63" i="19"/>
  <c r="K63" i="19"/>
  <c r="J64" i="19"/>
  <c r="K64" i="19"/>
  <c r="J65" i="19"/>
  <c r="K65" i="19"/>
  <c r="J66" i="19"/>
  <c r="K66" i="19"/>
  <c r="J67" i="19"/>
  <c r="K67" i="19"/>
  <c r="J68" i="19"/>
  <c r="K68" i="19"/>
  <c r="J69" i="19"/>
  <c r="K69" i="19"/>
  <c r="J70" i="19"/>
  <c r="K70" i="19"/>
  <c r="J71" i="19"/>
  <c r="K71" i="19"/>
  <c r="J72" i="19"/>
  <c r="K72" i="19"/>
  <c r="J73" i="19"/>
  <c r="K73" i="19"/>
  <c r="J74" i="19"/>
  <c r="K74" i="19"/>
  <c r="J75" i="19"/>
  <c r="K75" i="19"/>
  <c r="J76" i="19"/>
  <c r="K76" i="19"/>
  <c r="J77" i="19"/>
  <c r="K77" i="19"/>
  <c r="J78" i="19"/>
  <c r="K78" i="19"/>
  <c r="J79" i="19"/>
  <c r="K79" i="19"/>
  <c r="J80" i="19"/>
  <c r="K80" i="19"/>
  <c r="J81" i="19"/>
  <c r="K81" i="19"/>
  <c r="J82" i="19"/>
  <c r="K82" i="19"/>
  <c r="J83" i="19"/>
  <c r="K83" i="19"/>
  <c r="J84" i="19"/>
  <c r="K84" i="19"/>
  <c r="J85" i="19"/>
  <c r="K85" i="19"/>
  <c r="J86" i="19"/>
  <c r="K86" i="19"/>
  <c r="J87" i="19"/>
  <c r="K87" i="19"/>
  <c r="J88" i="19"/>
  <c r="K88" i="19"/>
  <c r="J89" i="19"/>
  <c r="K89" i="19"/>
  <c r="J90" i="19"/>
  <c r="K90" i="19"/>
  <c r="J91" i="19"/>
  <c r="K91" i="19"/>
  <c r="J92" i="19"/>
  <c r="K92" i="19"/>
  <c r="J93" i="19"/>
  <c r="K93" i="19"/>
  <c r="J94" i="19"/>
  <c r="K94" i="19"/>
  <c r="J95" i="19"/>
  <c r="K95" i="19"/>
  <c r="J96" i="19"/>
  <c r="K96" i="19"/>
  <c r="J97" i="19"/>
  <c r="K97" i="19"/>
  <c r="E98" i="19"/>
  <c r="J98" i="19"/>
  <c r="K98" i="19"/>
  <c r="J99" i="19"/>
  <c r="K99" i="19"/>
  <c r="J100" i="19"/>
  <c r="K100" i="19"/>
  <c r="J101" i="19"/>
  <c r="K101" i="19"/>
  <c r="E102" i="19"/>
  <c r="J102" i="19"/>
  <c r="K102" i="19"/>
  <c r="J103" i="19"/>
  <c r="K103" i="19"/>
  <c r="J104" i="19"/>
  <c r="K104" i="19"/>
  <c r="J105" i="19"/>
  <c r="K105" i="19"/>
  <c r="J106" i="19"/>
  <c r="K106" i="19"/>
  <c r="J107" i="19"/>
  <c r="K107" i="19"/>
  <c r="K108" i="19"/>
  <c r="J109" i="19"/>
  <c r="K109" i="19"/>
  <c r="J110" i="19"/>
  <c r="K110" i="19"/>
  <c r="E111" i="19"/>
  <c r="J111" i="19"/>
  <c r="K111" i="19"/>
  <c r="J112" i="19"/>
  <c r="K112" i="19"/>
  <c r="K113" i="19"/>
  <c r="J114" i="19"/>
  <c r="K114" i="19"/>
  <c r="J115" i="19"/>
  <c r="K115" i="19"/>
  <c r="J116" i="19"/>
  <c r="K116" i="19"/>
  <c r="J117" i="19"/>
  <c r="K117" i="19"/>
  <c r="J118" i="19"/>
  <c r="K118" i="19"/>
  <c r="J119" i="19"/>
  <c r="K119" i="19"/>
  <c r="J120" i="19"/>
  <c r="K120" i="19"/>
  <c r="J121" i="19"/>
  <c r="K121" i="19"/>
  <c r="J122" i="19"/>
  <c r="K122" i="19"/>
  <c r="J123" i="19"/>
  <c r="K123" i="19"/>
  <c r="J124" i="19"/>
  <c r="K124" i="19"/>
  <c r="J125" i="19"/>
  <c r="K125" i="19"/>
  <c r="J126" i="19"/>
  <c r="K126" i="19"/>
  <c r="J127" i="19"/>
  <c r="K127" i="19"/>
  <c r="J128" i="19"/>
  <c r="K128" i="19"/>
  <c r="J129" i="19"/>
  <c r="K129" i="19"/>
  <c r="J130" i="19"/>
  <c r="K130" i="19"/>
  <c r="J131" i="19"/>
  <c r="K131" i="19"/>
  <c r="J132" i="19"/>
  <c r="K132" i="19"/>
  <c r="J133" i="19"/>
  <c r="K133" i="19"/>
  <c r="J134" i="19"/>
  <c r="K134" i="19"/>
  <c r="J135" i="19"/>
  <c r="K135" i="19"/>
  <c r="J136" i="19"/>
  <c r="K136" i="19"/>
  <c r="J137" i="19"/>
  <c r="K137" i="19"/>
  <c r="J138" i="19"/>
  <c r="K138" i="19"/>
  <c r="J139" i="19"/>
  <c r="K139" i="19"/>
  <c r="J140" i="19"/>
  <c r="K140" i="19"/>
  <c r="J141" i="19"/>
  <c r="K141" i="19"/>
  <c r="J142" i="19"/>
  <c r="K142" i="19"/>
  <c r="J143" i="19"/>
  <c r="K143" i="19"/>
  <c r="J144" i="19"/>
  <c r="K144" i="19"/>
  <c r="E145" i="19"/>
  <c r="J145" i="19"/>
  <c r="K145" i="19"/>
  <c r="E146" i="19"/>
  <c r="J146" i="19"/>
  <c r="K146" i="19"/>
  <c r="J147" i="19"/>
  <c r="K147" i="19"/>
  <c r="J148" i="19"/>
  <c r="K148" i="19"/>
  <c r="E149" i="19"/>
  <c r="J149" i="19"/>
  <c r="K149" i="19"/>
  <c r="J150" i="19"/>
  <c r="J151" i="19"/>
  <c r="K151" i="19"/>
  <c r="J152" i="19"/>
  <c r="K152" i="19"/>
  <c r="J153" i="19"/>
  <c r="K153" i="19"/>
  <c r="K154" i="19"/>
  <c r="J155" i="19"/>
  <c r="K155" i="19"/>
  <c r="J156" i="19"/>
  <c r="K156" i="19"/>
  <c r="J157" i="19"/>
  <c r="K157" i="19"/>
  <c r="J158" i="19"/>
  <c r="K158" i="19"/>
  <c r="J159" i="19"/>
  <c r="K159" i="19"/>
  <c r="J160" i="19"/>
  <c r="K160" i="19"/>
  <c r="J161" i="19"/>
  <c r="K161" i="19"/>
  <c r="J162" i="19"/>
  <c r="K162" i="19"/>
  <c r="J163" i="19"/>
  <c r="K163" i="19"/>
  <c r="J164" i="19"/>
  <c r="K164" i="19"/>
  <c r="J165" i="19"/>
  <c r="K165" i="19"/>
  <c r="J166" i="19"/>
  <c r="K166" i="19"/>
  <c r="J167" i="19"/>
  <c r="K167" i="19"/>
  <c r="J168" i="19"/>
  <c r="K168" i="19"/>
  <c r="J169" i="19"/>
  <c r="K169" i="19"/>
  <c r="J170" i="19"/>
  <c r="K170" i="19"/>
  <c r="J171" i="19"/>
  <c r="K171" i="19"/>
  <c r="J172" i="19"/>
  <c r="K172" i="19"/>
  <c r="J173" i="19"/>
  <c r="K173" i="19"/>
  <c r="J174" i="19"/>
  <c r="K174" i="19"/>
  <c r="J175" i="19"/>
  <c r="K175" i="19"/>
  <c r="J176" i="19"/>
  <c r="K176" i="19"/>
  <c r="J177" i="19"/>
  <c r="K177" i="19"/>
  <c r="J178" i="19"/>
  <c r="K178" i="19"/>
  <c r="J179" i="19"/>
  <c r="K179" i="19"/>
  <c r="J180" i="19"/>
  <c r="K180" i="19"/>
  <c r="J181" i="19"/>
  <c r="K181" i="19"/>
  <c r="J182" i="19"/>
  <c r="K182" i="19"/>
  <c r="J183" i="19"/>
  <c r="K183" i="19"/>
  <c r="J184" i="19"/>
  <c r="K184" i="19"/>
  <c r="J185" i="19"/>
  <c r="K185" i="19"/>
  <c r="E186" i="19"/>
  <c r="J186" i="19"/>
  <c r="K186" i="19"/>
  <c r="E187" i="19"/>
  <c r="J187" i="19"/>
  <c r="K187" i="19"/>
  <c r="J188" i="19"/>
  <c r="K188" i="19"/>
  <c r="J189" i="19"/>
  <c r="K189" i="19"/>
  <c r="E190" i="19"/>
  <c r="J190" i="19"/>
  <c r="K190" i="19"/>
  <c r="K191" i="19"/>
  <c r="J192" i="19"/>
  <c r="K192" i="19"/>
  <c r="J193" i="19"/>
  <c r="K193" i="19"/>
  <c r="J194" i="19"/>
  <c r="K194" i="19"/>
  <c r="K195" i="19"/>
  <c r="J196" i="19"/>
  <c r="K196" i="19"/>
  <c r="J197" i="19"/>
  <c r="K197" i="19"/>
  <c r="J198" i="19"/>
  <c r="K198" i="19"/>
  <c r="J199" i="19"/>
  <c r="K199" i="19"/>
  <c r="J200" i="19"/>
  <c r="K200" i="19"/>
  <c r="J201" i="19"/>
  <c r="K201" i="19"/>
  <c r="J202" i="19"/>
  <c r="K202" i="19"/>
  <c r="J203" i="19"/>
  <c r="K203" i="19"/>
  <c r="J204" i="19"/>
  <c r="K204" i="19"/>
  <c r="J205" i="19"/>
  <c r="K205" i="19"/>
  <c r="J206" i="19"/>
  <c r="K206" i="19"/>
  <c r="J207" i="19"/>
  <c r="K207" i="19"/>
  <c r="J208" i="19"/>
  <c r="K208" i="19"/>
  <c r="J209" i="19"/>
  <c r="K209" i="19"/>
  <c r="J210" i="19"/>
  <c r="K210" i="19"/>
  <c r="J211" i="19"/>
  <c r="K211" i="19"/>
  <c r="J212" i="19"/>
  <c r="K212" i="19"/>
  <c r="J213" i="19"/>
  <c r="K213" i="19"/>
  <c r="J214" i="19"/>
  <c r="K214" i="19"/>
  <c r="J215" i="19"/>
  <c r="K215" i="19"/>
  <c r="J216" i="19"/>
  <c r="K216" i="19"/>
  <c r="J217" i="19"/>
  <c r="K217" i="19"/>
  <c r="J218" i="19"/>
  <c r="K218" i="19"/>
  <c r="J219" i="19"/>
  <c r="K219" i="19"/>
  <c r="J220" i="19"/>
  <c r="K220" i="19"/>
  <c r="J221" i="19"/>
  <c r="K221" i="19"/>
  <c r="J222" i="19"/>
  <c r="K222" i="19"/>
  <c r="J223" i="19"/>
  <c r="K223" i="19"/>
  <c r="J224" i="19"/>
  <c r="K224" i="19"/>
  <c r="J225" i="19"/>
  <c r="K225" i="19"/>
  <c r="J226" i="19"/>
  <c r="K226" i="19"/>
  <c r="J227" i="19"/>
  <c r="K227" i="19"/>
  <c r="J228" i="19"/>
  <c r="K228" i="19"/>
  <c r="J229" i="19"/>
  <c r="K229" i="19"/>
  <c r="J230" i="19"/>
  <c r="K230" i="19"/>
  <c r="J231" i="19"/>
  <c r="K231" i="19"/>
  <c r="J232" i="19"/>
  <c r="K232" i="19"/>
  <c r="J233" i="19"/>
  <c r="K233" i="19"/>
  <c r="J234" i="19"/>
  <c r="K234" i="19"/>
  <c r="J235" i="19"/>
  <c r="K235" i="19"/>
  <c r="E236" i="19"/>
  <c r="J236" i="19"/>
  <c r="K236" i="19"/>
  <c r="J237" i="19"/>
  <c r="K237" i="19"/>
  <c r="J238" i="19"/>
  <c r="K238" i="19"/>
  <c r="J239" i="19"/>
  <c r="K239" i="19"/>
  <c r="E240" i="19"/>
  <c r="J240" i="19"/>
  <c r="K240" i="19"/>
  <c r="J241" i="19"/>
  <c r="K241" i="19"/>
  <c r="J242" i="19"/>
  <c r="K242" i="19"/>
  <c r="J243" i="19"/>
  <c r="K243" i="19"/>
  <c r="J244" i="19"/>
  <c r="K244" i="19"/>
  <c r="J245" i="19"/>
  <c r="K245" i="19"/>
  <c r="J246" i="19"/>
  <c r="K246" i="19"/>
  <c r="J247" i="19"/>
  <c r="K247" i="19"/>
  <c r="E248" i="19"/>
  <c r="J248" i="19"/>
  <c r="K248" i="19"/>
  <c r="J249" i="19"/>
  <c r="K249" i="19"/>
  <c r="J250" i="19"/>
  <c r="K250" i="19"/>
  <c r="J251" i="19"/>
  <c r="K251" i="19"/>
  <c r="J252" i="19"/>
  <c r="K252" i="19"/>
  <c r="J253" i="19"/>
  <c r="K253" i="19"/>
  <c r="J254" i="19"/>
  <c r="K254" i="19"/>
  <c r="J255" i="19"/>
  <c r="K255" i="19"/>
  <c r="J256" i="19"/>
  <c r="K256" i="19"/>
  <c r="J257" i="19"/>
  <c r="K257" i="19"/>
  <c r="J258" i="19"/>
  <c r="K258" i="19"/>
  <c r="J259" i="19"/>
  <c r="K259" i="19"/>
  <c r="J260" i="19"/>
  <c r="K260" i="19"/>
  <c r="J261" i="19"/>
  <c r="K261" i="19"/>
  <c r="J262" i="19"/>
  <c r="K262" i="19"/>
  <c r="J263" i="19"/>
  <c r="K263" i="19"/>
  <c r="J264" i="19"/>
  <c r="K264" i="19"/>
  <c r="J265" i="19"/>
  <c r="K265" i="19"/>
  <c r="J266" i="19"/>
  <c r="K266" i="19"/>
  <c r="J267" i="19"/>
  <c r="K267" i="19"/>
  <c r="J268" i="19"/>
  <c r="K268" i="19"/>
  <c r="J269" i="19"/>
  <c r="K269" i="19"/>
  <c r="J270" i="19"/>
  <c r="K270" i="19"/>
  <c r="J271" i="19"/>
  <c r="K271" i="19"/>
  <c r="J272" i="19"/>
  <c r="K272" i="19"/>
  <c r="J273" i="19"/>
  <c r="K273" i="19"/>
  <c r="J274" i="19"/>
  <c r="K274" i="19"/>
  <c r="J275" i="19"/>
  <c r="K275" i="19"/>
  <c r="J276" i="19"/>
  <c r="K276" i="19"/>
  <c r="J277" i="19"/>
  <c r="K277" i="19"/>
  <c r="J278" i="19"/>
  <c r="K278" i="19"/>
  <c r="J279" i="19"/>
  <c r="K279" i="19"/>
  <c r="J280" i="19"/>
  <c r="K280" i="19"/>
  <c r="J281" i="19"/>
  <c r="K281" i="19"/>
  <c r="J282" i="19"/>
  <c r="K282" i="19"/>
  <c r="E283" i="19"/>
  <c r="J283" i="19"/>
  <c r="K283" i="19"/>
  <c r="E284" i="19"/>
  <c r="J284" i="19"/>
  <c r="K284" i="19"/>
  <c r="J285" i="19"/>
  <c r="K285" i="19"/>
  <c r="J286" i="19"/>
  <c r="K286" i="19"/>
  <c r="E287" i="19"/>
  <c r="J287" i="19"/>
  <c r="K287" i="19"/>
  <c r="J288" i="19"/>
  <c r="K288" i="19"/>
  <c r="J289" i="19"/>
  <c r="K289" i="19"/>
  <c r="J290" i="19"/>
  <c r="K290" i="19"/>
  <c r="J291" i="19"/>
  <c r="K291" i="19"/>
  <c r="J292" i="19"/>
  <c r="K292" i="19"/>
  <c r="J293" i="19"/>
  <c r="K293" i="19"/>
  <c r="J294" i="19"/>
  <c r="K294" i="19"/>
  <c r="J295" i="19"/>
  <c r="K295" i="19"/>
  <c r="J296" i="19"/>
  <c r="K296" i="19"/>
  <c r="J297" i="19"/>
  <c r="K297" i="19"/>
  <c r="J298" i="19"/>
  <c r="K298" i="19"/>
  <c r="J299" i="19"/>
  <c r="K299" i="19"/>
  <c r="J300" i="19"/>
  <c r="K300" i="19"/>
  <c r="J301" i="19"/>
  <c r="K301" i="19"/>
  <c r="J302" i="19"/>
  <c r="K302" i="19"/>
  <c r="J303" i="19"/>
  <c r="K303" i="19"/>
  <c r="J304" i="19"/>
  <c r="K304" i="19"/>
  <c r="J305" i="19"/>
  <c r="K305" i="19"/>
  <c r="J306" i="19"/>
  <c r="K306" i="19"/>
  <c r="J307" i="19"/>
  <c r="K307" i="19"/>
  <c r="J308" i="19"/>
  <c r="K308" i="19"/>
  <c r="J309" i="19"/>
  <c r="K309" i="19"/>
  <c r="J310" i="19"/>
  <c r="K310" i="19"/>
  <c r="J311" i="19"/>
  <c r="K311" i="19"/>
  <c r="J312" i="19"/>
  <c r="K312" i="19"/>
  <c r="J313" i="19"/>
  <c r="K313" i="19"/>
  <c r="J314" i="19"/>
  <c r="K314" i="19"/>
  <c r="J315" i="19"/>
  <c r="K315" i="19"/>
  <c r="J316" i="19"/>
  <c r="K316" i="19"/>
  <c r="J317" i="19"/>
  <c r="K317" i="19"/>
  <c r="J318" i="19"/>
  <c r="K318" i="19"/>
  <c r="J319" i="19"/>
  <c r="K319" i="19"/>
  <c r="J320" i="19"/>
  <c r="K320" i="19"/>
  <c r="J321" i="19"/>
  <c r="K321" i="19"/>
  <c r="J322" i="19"/>
  <c r="K322" i="19"/>
  <c r="E323" i="19"/>
  <c r="J323" i="19"/>
  <c r="K323" i="19"/>
  <c r="E324" i="19"/>
  <c r="J324" i="19"/>
  <c r="K324" i="19"/>
  <c r="J325" i="19"/>
  <c r="K325" i="19"/>
  <c r="J326" i="19"/>
  <c r="K326" i="19"/>
  <c r="E327" i="19"/>
  <c r="J327" i="19"/>
  <c r="K327" i="19"/>
  <c r="J328" i="19"/>
  <c r="K328" i="19"/>
  <c r="J329" i="19"/>
  <c r="K329" i="19"/>
  <c r="J330" i="19"/>
  <c r="K330" i="19"/>
  <c r="J331" i="19"/>
  <c r="K331" i="19"/>
  <c r="J332" i="19"/>
  <c r="K332" i="19"/>
  <c r="J333" i="19"/>
  <c r="K333" i="19"/>
  <c r="J334" i="19"/>
  <c r="K334" i="19"/>
  <c r="J335" i="19"/>
  <c r="K335" i="19"/>
  <c r="J336" i="19"/>
  <c r="K336" i="19"/>
  <c r="J337" i="19"/>
  <c r="K337" i="19"/>
  <c r="J338" i="19"/>
  <c r="K338" i="19"/>
  <c r="J339" i="19"/>
  <c r="K339" i="19"/>
  <c r="J340" i="19"/>
  <c r="K340" i="19"/>
  <c r="J341" i="19"/>
  <c r="K341" i="19"/>
  <c r="J342" i="19"/>
  <c r="K342" i="19"/>
  <c r="J343" i="19"/>
  <c r="K343" i="19"/>
  <c r="J344" i="19"/>
  <c r="K344" i="19"/>
  <c r="J345" i="19"/>
  <c r="K345" i="19"/>
  <c r="J346" i="19"/>
  <c r="K346" i="19"/>
  <c r="J347" i="19"/>
  <c r="K347" i="19"/>
  <c r="J348" i="19"/>
  <c r="K348" i="19"/>
  <c r="J349" i="19"/>
  <c r="K349" i="19"/>
  <c r="J350" i="19"/>
  <c r="K350" i="19"/>
  <c r="J351" i="19"/>
  <c r="K351" i="19"/>
  <c r="J352" i="19"/>
  <c r="K352" i="19"/>
  <c r="J353" i="19"/>
  <c r="K353" i="19"/>
  <c r="J354" i="19"/>
  <c r="K354" i="19"/>
  <c r="J355" i="19"/>
  <c r="K355" i="19"/>
  <c r="J356" i="19"/>
  <c r="K356" i="19"/>
  <c r="J357" i="19"/>
  <c r="K357" i="19"/>
  <c r="J358" i="19"/>
  <c r="K358" i="19"/>
  <c r="J359" i="19"/>
  <c r="K359" i="19"/>
  <c r="J360" i="19"/>
  <c r="K360" i="19"/>
  <c r="J361" i="19"/>
  <c r="K361" i="19"/>
  <c r="J362" i="19"/>
  <c r="K362" i="19"/>
  <c r="J363" i="19"/>
  <c r="K363" i="19"/>
  <c r="J364" i="19"/>
  <c r="K364" i="19"/>
  <c r="J365" i="19"/>
  <c r="K365" i="19"/>
  <c r="J366" i="19"/>
  <c r="K366" i="19"/>
  <c r="J367" i="19"/>
  <c r="K367" i="19"/>
  <c r="J368" i="19"/>
  <c r="K368" i="19"/>
  <c r="J369" i="19"/>
  <c r="K369" i="19"/>
  <c r="J370" i="19"/>
  <c r="K370" i="19"/>
  <c r="J371" i="19"/>
  <c r="K371" i="19"/>
  <c r="J372" i="19"/>
  <c r="K372" i="19"/>
  <c r="E373" i="19"/>
  <c r="J373" i="19"/>
  <c r="K373" i="19"/>
  <c r="J374" i="19"/>
  <c r="K374" i="19"/>
  <c r="J375" i="19"/>
  <c r="K375" i="19"/>
  <c r="J376" i="19"/>
  <c r="K376" i="19"/>
  <c r="E377" i="19"/>
  <c r="J377" i="19"/>
  <c r="K377" i="19"/>
  <c r="J378" i="19"/>
  <c r="K378" i="19"/>
  <c r="J379" i="19"/>
  <c r="K379" i="19"/>
  <c r="J380" i="19"/>
  <c r="K380" i="19"/>
  <c r="J381" i="19"/>
  <c r="K381" i="19"/>
  <c r="J382" i="19"/>
  <c r="K382" i="19"/>
  <c r="J383" i="19"/>
  <c r="K383" i="19"/>
  <c r="J384" i="19"/>
  <c r="K384" i="19"/>
  <c r="J385" i="19"/>
  <c r="K385" i="19"/>
  <c r="J386" i="19"/>
  <c r="K386" i="19"/>
  <c r="J387" i="19"/>
  <c r="K387" i="19"/>
  <c r="J388" i="19"/>
  <c r="K388" i="19"/>
  <c r="J389" i="19"/>
  <c r="K389" i="19"/>
  <c r="J390" i="19"/>
  <c r="K390" i="19"/>
  <c r="J391" i="19"/>
  <c r="K391" i="19"/>
  <c r="J392" i="19"/>
  <c r="K392" i="19"/>
  <c r="J393" i="19"/>
  <c r="K393" i="19"/>
  <c r="J394" i="19"/>
  <c r="K394" i="19"/>
  <c r="J395" i="19"/>
  <c r="K395" i="19"/>
  <c r="J396" i="19"/>
  <c r="K396" i="19"/>
  <c r="J397" i="19"/>
  <c r="K397" i="19"/>
  <c r="J398" i="19"/>
  <c r="K398" i="19"/>
  <c r="J399" i="19"/>
  <c r="K399" i="19"/>
  <c r="J400" i="19"/>
  <c r="K400" i="19"/>
  <c r="J401" i="19"/>
  <c r="K401" i="19"/>
  <c r="J402" i="19"/>
  <c r="K402" i="19"/>
  <c r="J403" i="19"/>
  <c r="K403" i="19"/>
  <c r="J404" i="19"/>
  <c r="K404" i="19"/>
  <c r="J405" i="19"/>
  <c r="K405" i="19"/>
  <c r="J406" i="19"/>
  <c r="K406" i="19"/>
  <c r="J407" i="19"/>
  <c r="K407" i="19"/>
  <c r="J408" i="19"/>
  <c r="K408" i="19"/>
  <c r="J409" i="19"/>
  <c r="K409" i="19"/>
  <c r="J410" i="19"/>
  <c r="K410" i="19"/>
  <c r="J411" i="19"/>
  <c r="K411" i="19"/>
  <c r="J412" i="19"/>
  <c r="K412" i="19"/>
  <c r="J413" i="19"/>
  <c r="K413" i="19"/>
  <c r="J414" i="19"/>
  <c r="K414" i="19"/>
  <c r="J415" i="19"/>
  <c r="K415" i="19"/>
  <c r="J416" i="19"/>
  <c r="K416" i="19"/>
  <c r="J417" i="19"/>
  <c r="K417" i="19"/>
  <c r="J418" i="19"/>
  <c r="K418" i="19"/>
  <c r="J419" i="19"/>
  <c r="K419" i="19"/>
  <c r="J420" i="19"/>
  <c r="K420" i="19"/>
  <c r="J421" i="19"/>
  <c r="K421" i="19"/>
  <c r="J5" i="19"/>
  <c r="K5" i="19"/>
  <c r="M10" i="31"/>
  <c r="N10" i="31"/>
  <c r="P10" i="31"/>
  <c r="Q10" i="31"/>
  <c r="M11" i="31"/>
  <c r="N11" i="31"/>
  <c r="P11" i="31"/>
  <c r="Q11" i="31"/>
  <c r="M12" i="31"/>
  <c r="N12" i="31"/>
  <c r="P12" i="31"/>
  <c r="Q12" i="31"/>
  <c r="M13" i="31"/>
  <c r="N13" i="31"/>
  <c r="P13" i="31"/>
  <c r="Q13" i="31"/>
  <c r="M14" i="31"/>
  <c r="N14" i="31"/>
  <c r="P14" i="31"/>
  <c r="Q14" i="31"/>
  <c r="M15" i="31"/>
  <c r="N15" i="31"/>
  <c r="P15" i="31"/>
  <c r="Q15" i="31"/>
  <c r="M16" i="31"/>
  <c r="N16" i="31"/>
  <c r="P16" i="31"/>
  <c r="Q16" i="31"/>
  <c r="M17" i="31"/>
  <c r="N17" i="31"/>
  <c r="P17" i="31"/>
  <c r="Q17" i="31"/>
  <c r="M18" i="31"/>
  <c r="N18" i="31"/>
  <c r="P18" i="31"/>
  <c r="Q18" i="31"/>
  <c r="M19" i="31"/>
  <c r="N19" i="31"/>
  <c r="P19" i="31"/>
  <c r="Q19" i="31"/>
  <c r="M20" i="31"/>
  <c r="N20" i="31"/>
  <c r="P20" i="31"/>
  <c r="Q20" i="31"/>
  <c r="M21" i="31"/>
  <c r="N21" i="31"/>
  <c r="P21" i="31"/>
  <c r="Q21" i="31"/>
  <c r="M22" i="31"/>
  <c r="N22" i="31"/>
  <c r="P22" i="31"/>
  <c r="Q22" i="31"/>
  <c r="M23" i="31"/>
  <c r="N23" i="31"/>
  <c r="P23" i="31"/>
  <c r="Q23" i="31"/>
  <c r="M24" i="31"/>
  <c r="N24" i="31"/>
  <c r="P24" i="31"/>
  <c r="Q24" i="31"/>
  <c r="M25" i="31"/>
  <c r="N25" i="31"/>
  <c r="P25" i="31"/>
  <c r="Q25" i="31"/>
  <c r="M26" i="31"/>
  <c r="N26" i="31"/>
  <c r="P26" i="31"/>
  <c r="Q26" i="31"/>
  <c r="M27" i="31"/>
  <c r="N27" i="31"/>
  <c r="P27" i="31"/>
  <c r="Q27" i="31"/>
  <c r="M28" i="31"/>
  <c r="N28" i="31"/>
  <c r="P28" i="31"/>
  <c r="Q28" i="31"/>
  <c r="M29" i="31"/>
  <c r="N29" i="31"/>
  <c r="P29" i="31"/>
  <c r="Q29" i="31"/>
  <c r="M30" i="31"/>
  <c r="N30" i="31"/>
  <c r="P30" i="31"/>
  <c r="Q30" i="31"/>
  <c r="M31" i="31"/>
  <c r="N31" i="31"/>
  <c r="P31" i="31"/>
  <c r="Q31" i="31"/>
  <c r="M32" i="31"/>
  <c r="N32" i="31"/>
  <c r="P32" i="31"/>
  <c r="Q32" i="31"/>
  <c r="M33" i="31"/>
  <c r="N33" i="31"/>
  <c r="P33" i="31"/>
  <c r="Q33" i="31"/>
  <c r="M34" i="31"/>
  <c r="N34" i="31"/>
  <c r="P34" i="31"/>
  <c r="Q34" i="31"/>
  <c r="M35" i="31"/>
  <c r="N35" i="31"/>
  <c r="P35" i="31"/>
  <c r="Q35" i="31"/>
  <c r="M36" i="31"/>
  <c r="N36" i="31"/>
  <c r="P36" i="31"/>
  <c r="Q36" i="31"/>
  <c r="M37" i="31"/>
  <c r="N37" i="31"/>
  <c r="P37" i="31"/>
  <c r="Q37" i="31"/>
  <c r="M38" i="31"/>
  <c r="N38" i="31"/>
  <c r="P38" i="31"/>
  <c r="Q38" i="31"/>
  <c r="M39" i="31"/>
  <c r="N39" i="31"/>
  <c r="P39" i="31"/>
  <c r="Q39" i="31"/>
  <c r="M40" i="31"/>
  <c r="N40" i="31"/>
  <c r="P40" i="31"/>
  <c r="Q40" i="31"/>
  <c r="M41" i="31"/>
  <c r="N41" i="31"/>
  <c r="P41" i="31"/>
  <c r="Q41" i="31"/>
  <c r="M42" i="31"/>
  <c r="N42" i="31"/>
  <c r="P42" i="31"/>
  <c r="Q42" i="31"/>
  <c r="M43" i="31"/>
  <c r="N43" i="31"/>
  <c r="P43" i="31"/>
  <c r="Q43" i="31"/>
  <c r="M44" i="31"/>
  <c r="N44" i="31"/>
  <c r="P44" i="31"/>
  <c r="Q44" i="31"/>
  <c r="M45" i="31"/>
  <c r="N45" i="31"/>
  <c r="Q45" i="31"/>
  <c r="M46" i="31"/>
  <c r="N46" i="31"/>
  <c r="P46" i="31"/>
  <c r="Q46" i="31"/>
  <c r="M47" i="31"/>
  <c r="N47" i="31"/>
  <c r="P47" i="31"/>
  <c r="Q47" i="31"/>
  <c r="M48" i="31"/>
  <c r="N48" i="31"/>
  <c r="P48" i="31"/>
  <c r="Q48" i="31"/>
  <c r="M49" i="31"/>
  <c r="N49" i="31"/>
  <c r="P49" i="31"/>
  <c r="Q49" i="31"/>
  <c r="M50" i="31"/>
  <c r="N50" i="31"/>
  <c r="P50" i="31"/>
  <c r="Q50" i="31"/>
  <c r="M51" i="31"/>
  <c r="N51" i="31"/>
  <c r="P51" i="31"/>
  <c r="Q51" i="31"/>
  <c r="M52" i="31"/>
  <c r="N52" i="31"/>
  <c r="P52" i="31"/>
  <c r="Q52" i="31"/>
  <c r="M53" i="31"/>
  <c r="N53" i="31"/>
  <c r="P53" i="31"/>
  <c r="Q53" i="31"/>
  <c r="M54" i="31"/>
  <c r="N54" i="31"/>
  <c r="P54" i="31"/>
  <c r="Q54" i="31"/>
  <c r="M55" i="31"/>
  <c r="N55" i="31"/>
  <c r="P55" i="31"/>
  <c r="Q55" i="31"/>
  <c r="M56" i="31"/>
  <c r="N56" i="31"/>
  <c r="P56" i="31"/>
  <c r="Q56" i="31"/>
  <c r="M57" i="31"/>
  <c r="N57" i="31"/>
  <c r="P57" i="31"/>
  <c r="Q57" i="31"/>
  <c r="M58" i="31"/>
  <c r="N58" i="31"/>
  <c r="P58" i="31"/>
  <c r="Q58" i="31"/>
  <c r="M59" i="31"/>
  <c r="N59" i="31"/>
  <c r="P59" i="31"/>
  <c r="Q59" i="31"/>
  <c r="M60" i="31"/>
  <c r="N60" i="31"/>
  <c r="P60" i="31"/>
  <c r="Q60" i="31"/>
  <c r="M61" i="31"/>
  <c r="N61" i="31"/>
  <c r="P61" i="31"/>
  <c r="Q61" i="31"/>
  <c r="M62" i="31"/>
  <c r="N62" i="31"/>
  <c r="P62" i="31"/>
  <c r="Q62" i="31"/>
  <c r="M63" i="31"/>
  <c r="N63" i="31"/>
  <c r="P63" i="31"/>
  <c r="Q63" i="31"/>
  <c r="M64" i="31"/>
  <c r="N64" i="31"/>
  <c r="P64" i="31"/>
  <c r="Q64" i="31"/>
  <c r="M65" i="31"/>
  <c r="N65" i="31"/>
  <c r="P65" i="31"/>
  <c r="Q65" i="31"/>
  <c r="M66" i="31"/>
  <c r="N66" i="31"/>
  <c r="P66" i="31"/>
  <c r="Q66" i="31"/>
  <c r="M67" i="31"/>
  <c r="N67" i="31"/>
  <c r="P67" i="31"/>
  <c r="Q67" i="31"/>
  <c r="M68" i="31"/>
  <c r="N68" i="31"/>
  <c r="P68" i="31"/>
  <c r="Q68" i="31"/>
  <c r="M69" i="31"/>
  <c r="N69" i="31"/>
  <c r="P69" i="31"/>
  <c r="Q69" i="31"/>
  <c r="M70" i="31"/>
  <c r="N70" i="31"/>
  <c r="P70" i="31"/>
  <c r="Q70" i="31"/>
  <c r="M71" i="31"/>
  <c r="N71" i="31"/>
  <c r="P71" i="31"/>
  <c r="Q71" i="31"/>
  <c r="M72" i="31"/>
  <c r="N72" i="31"/>
  <c r="P72" i="31"/>
  <c r="Q72" i="31"/>
  <c r="M73" i="31"/>
  <c r="N73" i="31"/>
  <c r="P73" i="31"/>
  <c r="Q73" i="31"/>
  <c r="M74" i="31"/>
  <c r="N74" i="31"/>
  <c r="P74" i="31"/>
  <c r="Q74" i="31"/>
  <c r="M75" i="31"/>
  <c r="N75" i="31"/>
  <c r="P75" i="31"/>
  <c r="Q75" i="31"/>
  <c r="M76" i="31"/>
  <c r="N76" i="31"/>
  <c r="P76" i="31"/>
  <c r="Q76" i="31"/>
  <c r="M77" i="31"/>
  <c r="N77" i="31"/>
  <c r="P77" i="31"/>
  <c r="Q77" i="31"/>
  <c r="M78" i="31"/>
  <c r="N78" i="31"/>
  <c r="P78" i="31"/>
  <c r="Q78" i="31"/>
  <c r="M79" i="31"/>
  <c r="N79" i="31"/>
  <c r="P79" i="31"/>
  <c r="Q79" i="31"/>
  <c r="M80" i="31"/>
  <c r="N80" i="31"/>
  <c r="P80" i="31"/>
  <c r="Q80" i="31"/>
  <c r="M81" i="31"/>
  <c r="N81" i="31"/>
  <c r="P81" i="31"/>
  <c r="Q81" i="31"/>
  <c r="M82" i="31"/>
  <c r="N82" i="31"/>
  <c r="P82" i="31"/>
  <c r="Q82" i="31"/>
  <c r="M83" i="31"/>
  <c r="N83" i="31"/>
  <c r="P83" i="31"/>
  <c r="Q83" i="31"/>
  <c r="M84" i="31"/>
  <c r="N84" i="31"/>
  <c r="P84" i="31"/>
  <c r="Q84" i="31"/>
  <c r="M85" i="31"/>
  <c r="N85" i="31"/>
  <c r="P85" i="31"/>
  <c r="Q85" i="31"/>
  <c r="M86" i="31"/>
  <c r="N86" i="31"/>
  <c r="P86" i="31"/>
  <c r="Q86" i="31"/>
  <c r="M87" i="31"/>
  <c r="N87" i="31"/>
  <c r="P87" i="31"/>
  <c r="Q87" i="31"/>
  <c r="M88" i="31"/>
  <c r="N88" i="31"/>
  <c r="P88" i="31"/>
  <c r="Q88" i="31"/>
  <c r="M89" i="31"/>
  <c r="N89" i="31"/>
  <c r="P89" i="31"/>
  <c r="Q89" i="31"/>
  <c r="M90" i="31"/>
  <c r="N90" i="31"/>
  <c r="P90" i="31"/>
  <c r="Q90" i="31"/>
  <c r="M91" i="31"/>
  <c r="N91" i="31"/>
  <c r="P91" i="31"/>
  <c r="Q91" i="31"/>
  <c r="M92" i="31"/>
  <c r="N92" i="31"/>
  <c r="P92" i="31"/>
  <c r="Q92" i="31"/>
  <c r="M93" i="31"/>
  <c r="N93" i="31"/>
  <c r="P93" i="31"/>
  <c r="Q93" i="31"/>
  <c r="M94" i="31"/>
  <c r="N94" i="31"/>
  <c r="P94" i="31"/>
  <c r="Q94" i="31"/>
  <c r="M95" i="31"/>
  <c r="N95" i="31"/>
  <c r="P95" i="31"/>
  <c r="Q95" i="31"/>
  <c r="M96" i="31"/>
  <c r="N96" i="31"/>
  <c r="P96" i="31"/>
  <c r="Q96" i="31"/>
  <c r="M97" i="31"/>
  <c r="N97" i="31"/>
  <c r="P97" i="31"/>
  <c r="Q97" i="31"/>
  <c r="M98" i="31"/>
  <c r="N98" i="31"/>
  <c r="P98" i="31"/>
  <c r="Q98" i="31"/>
  <c r="M99" i="31"/>
  <c r="N99" i="31"/>
  <c r="P99" i="31"/>
  <c r="Q99" i="31"/>
  <c r="P9" i="31"/>
  <c r="Q9" i="31"/>
  <c r="N9" i="31"/>
  <c r="M9" i="31"/>
  <c r="J6" i="13"/>
  <c r="K6" i="13"/>
  <c r="J7" i="13"/>
  <c r="K7" i="13"/>
  <c r="J8" i="13"/>
  <c r="K8" i="13"/>
  <c r="J9" i="13"/>
  <c r="K9" i="13"/>
  <c r="J10" i="13"/>
  <c r="K10" i="13"/>
  <c r="J11" i="13"/>
  <c r="K11" i="13"/>
  <c r="J12" i="13"/>
  <c r="K12" i="13"/>
  <c r="J13" i="13"/>
  <c r="K13" i="13"/>
  <c r="J14" i="13"/>
  <c r="K14" i="13"/>
  <c r="J15" i="13"/>
  <c r="K15" i="13"/>
  <c r="J16" i="13"/>
  <c r="K16" i="13"/>
  <c r="J17" i="13"/>
  <c r="K17" i="13"/>
  <c r="J18" i="13"/>
  <c r="K18" i="13"/>
  <c r="J19" i="13"/>
  <c r="K19" i="13"/>
  <c r="J20" i="13"/>
  <c r="K20" i="13"/>
  <c r="J21" i="13"/>
  <c r="K21" i="13"/>
  <c r="J22" i="13"/>
  <c r="K22" i="13"/>
  <c r="J23" i="13"/>
  <c r="K23" i="13"/>
  <c r="J24" i="13"/>
  <c r="K24" i="13"/>
  <c r="J25" i="13"/>
  <c r="K25" i="13"/>
  <c r="J26" i="13"/>
  <c r="K26" i="13"/>
  <c r="J27" i="13"/>
  <c r="K27" i="13"/>
  <c r="J28" i="13"/>
  <c r="K28" i="13"/>
  <c r="J29" i="13"/>
  <c r="K29" i="13"/>
  <c r="J30" i="13"/>
  <c r="K30" i="13"/>
  <c r="J31" i="13"/>
  <c r="K31" i="13"/>
  <c r="J32" i="13"/>
  <c r="K32" i="13"/>
  <c r="J33" i="13"/>
  <c r="K33" i="13"/>
  <c r="J34" i="13"/>
  <c r="K34" i="13"/>
  <c r="J35" i="13"/>
  <c r="K35" i="13"/>
  <c r="J36" i="13"/>
  <c r="K36" i="13"/>
  <c r="J37" i="13"/>
  <c r="K37" i="13"/>
  <c r="J38" i="13"/>
  <c r="K38" i="13"/>
  <c r="J39" i="13"/>
  <c r="K39" i="13"/>
  <c r="J40" i="13"/>
  <c r="K40" i="13"/>
  <c r="J41" i="13"/>
  <c r="K41" i="13"/>
  <c r="J42" i="13"/>
  <c r="K42" i="13"/>
  <c r="J43" i="13"/>
  <c r="K43" i="13"/>
  <c r="J44" i="13"/>
  <c r="K44" i="13"/>
  <c r="J45" i="13"/>
  <c r="K45" i="13"/>
  <c r="J46" i="13"/>
  <c r="K46" i="13"/>
  <c r="J47" i="13"/>
  <c r="K47" i="13"/>
  <c r="J48" i="13"/>
  <c r="K48" i="13"/>
  <c r="J49" i="13"/>
  <c r="K49" i="13"/>
  <c r="J50" i="13"/>
  <c r="K50" i="13"/>
  <c r="J51" i="13"/>
  <c r="K51" i="13"/>
  <c r="J52" i="13"/>
  <c r="K52" i="13"/>
  <c r="J53" i="13"/>
  <c r="K53" i="13"/>
  <c r="J54" i="13"/>
  <c r="K54" i="13"/>
  <c r="J61" i="13"/>
  <c r="K61" i="13"/>
  <c r="J62" i="13"/>
  <c r="K62" i="13"/>
  <c r="J63" i="13"/>
  <c r="K63" i="13"/>
  <c r="J64" i="13"/>
  <c r="K64" i="13"/>
  <c r="J65" i="13"/>
  <c r="K65" i="13"/>
  <c r="J72" i="13"/>
  <c r="K72" i="13"/>
  <c r="J73" i="13"/>
  <c r="K73" i="13"/>
  <c r="J74" i="13"/>
  <c r="K74" i="13"/>
  <c r="J75" i="13"/>
  <c r="K75" i="13"/>
  <c r="J76" i="13"/>
  <c r="K76" i="13"/>
  <c r="J83" i="13"/>
  <c r="K83" i="13"/>
  <c r="J84" i="13"/>
  <c r="K84" i="13"/>
  <c r="J85" i="13"/>
  <c r="K85" i="13"/>
  <c r="J86" i="13"/>
  <c r="K86" i="13"/>
  <c r="J87" i="13"/>
  <c r="K87" i="13"/>
  <c r="J88" i="13"/>
  <c r="K88" i="13"/>
  <c r="J89" i="13"/>
  <c r="K89" i="13"/>
  <c r="J90" i="13"/>
  <c r="K90" i="13"/>
  <c r="J91" i="13"/>
  <c r="K91" i="13"/>
  <c r="J92" i="13"/>
  <c r="K92" i="13"/>
  <c r="J93" i="13"/>
  <c r="K93" i="13"/>
  <c r="J94" i="13"/>
  <c r="K94" i="13"/>
  <c r="J95" i="13"/>
  <c r="K95" i="13"/>
  <c r="J96" i="13"/>
  <c r="K96" i="13"/>
  <c r="J97" i="13"/>
  <c r="K97" i="13"/>
  <c r="J98" i="13"/>
  <c r="K98" i="13"/>
  <c r="J99" i="13"/>
  <c r="K99" i="13"/>
  <c r="J100" i="13"/>
  <c r="K100" i="13"/>
  <c r="J101" i="13"/>
  <c r="K101" i="13"/>
  <c r="J102" i="13"/>
  <c r="K102" i="13"/>
  <c r="J103" i="13"/>
  <c r="K103" i="13"/>
  <c r="J104" i="13"/>
  <c r="K104" i="13"/>
  <c r="J105" i="13"/>
  <c r="K105" i="13"/>
  <c r="J106" i="13"/>
  <c r="K106" i="13"/>
  <c r="J107" i="13"/>
  <c r="K107" i="13"/>
  <c r="J108" i="13"/>
  <c r="K108" i="13"/>
  <c r="J109" i="13"/>
  <c r="K109" i="13"/>
  <c r="J110" i="13"/>
  <c r="K110" i="13"/>
  <c r="J111" i="13"/>
  <c r="K111" i="13"/>
  <c r="J112" i="13"/>
  <c r="K112" i="13"/>
  <c r="J113" i="13"/>
  <c r="K113" i="13"/>
  <c r="J114" i="13"/>
  <c r="K114" i="13"/>
  <c r="J115" i="13"/>
  <c r="K115" i="13"/>
  <c r="J116" i="13"/>
  <c r="K116" i="13"/>
  <c r="J117" i="13"/>
  <c r="K117" i="13"/>
  <c r="J118" i="13"/>
  <c r="K118" i="13"/>
  <c r="J119" i="13"/>
  <c r="K119" i="13"/>
  <c r="J120" i="13"/>
  <c r="K120" i="13"/>
  <c r="J121" i="13"/>
  <c r="K121" i="13"/>
  <c r="J123" i="13"/>
  <c r="K123" i="13"/>
  <c r="J124" i="13"/>
  <c r="K124" i="13"/>
  <c r="J125" i="13"/>
  <c r="K125" i="13"/>
  <c r="J126" i="13"/>
  <c r="K126" i="13"/>
  <c r="J127" i="13"/>
  <c r="K127" i="13"/>
  <c r="J128" i="13"/>
  <c r="K128" i="13"/>
  <c r="J129" i="13"/>
  <c r="K129" i="13"/>
  <c r="J130" i="13"/>
  <c r="K130" i="13"/>
  <c r="J131" i="13"/>
  <c r="K131" i="13"/>
  <c r="J132" i="13"/>
  <c r="K132" i="13"/>
  <c r="J133" i="13"/>
  <c r="K133" i="13"/>
  <c r="J134" i="13"/>
  <c r="K134" i="13"/>
  <c r="J135" i="13"/>
  <c r="K135" i="13"/>
  <c r="J136" i="13"/>
  <c r="K136" i="13"/>
  <c r="J137" i="13"/>
  <c r="K137" i="13"/>
  <c r="J138" i="13"/>
  <c r="K138" i="13"/>
  <c r="J139" i="13"/>
  <c r="K139" i="13"/>
  <c r="J140" i="13"/>
  <c r="K140" i="13"/>
  <c r="J141" i="13"/>
  <c r="K141" i="13"/>
  <c r="J142" i="13"/>
  <c r="K142" i="13"/>
  <c r="J143" i="13"/>
  <c r="K143" i="13"/>
  <c r="J144" i="13"/>
  <c r="K144" i="13"/>
  <c r="J145" i="13"/>
  <c r="K145" i="13"/>
  <c r="J146" i="13"/>
  <c r="K146" i="13"/>
  <c r="J147" i="13"/>
  <c r="K147" i="13"/>
  <c r="J148" i="13"/>
  <c r="K148" i="13"/>
  <c r="J149" i="13"/>
  <c r="K149" i="13"/>
  <c r="J150" i="13"/>
  <c r="K150" i="13"/>
  <c r="J151" i="13"/>
  <c r="K151" i="13"/>
  <c r="J152" i="13"/>
  <c r="K152" i="13"/>
  <c r="J153" i="13"/>
  <c r="K153" i="13"/>
  <c r="J154" i="13"/>
  <c r="K154" i="13"/>
  <c r="J155" i="13"/>
  <c r="K155" i="13"/>
  <c r="J156" i="13"/>
  <c r="K156" i="13"/>
  <c r="J157" i="13"/>
  <c r="K157" i="13"/>
  <c r="J158" i="13"/>
  <c r="K158" i="13"/>
  <c r="J159" i="13"/>
  <c r="K159" i="13"/>
  <c r="J164" i="13"/>
  <c r="K164" i="13"/>
  <c r="J165" i="13"/>
  <c r="K165" i="13"/>
  <c r="J166" i="13"/>
  <c r="K166" i="13"/>
  <c r="J167" i="13"/>
  <c r="K167" i="13"/>
  <c r="J168" i="13"/>
  <c r="K168" i="13"/>
  <c r="J169" i="13"/>
  <c r="K169" i="13"/>
  <c r="J170" i="13"/>
  <c r="K170" i="13"/>
  <c r="J171" i="13"/>
  <c r="K171" i="13"/>
  <c r="J173" i="13"/>
  <c r="K173" i="13"/>
  <c r="J174" i="13"/>
  <c r="K174" i="13"/>
  <c r="J175" i="13"/>
  <c r="K175" i="13"/>
  <c r="J176" i="13"/>
  <c r="K176" i="13"/>
  <c r="J177" i="13"/>
  <c r="K177" i="13"/>
  <c r="J178" i="13"/>
  <c r="K178" i="13"/>
  <c r="J179" i="13"/>
  <c r="K179" i="13"/>
  <c r="J180" i="13"/>
  <c r="K180" i="13"/>
  <c r="J181" i="13"/>
  <c r="K181" i="13"/>
  <c r="J182" i="13"/>
  <c r="K182" i="13"/>
  <c r="J183" i="13"/>
  <c r="K183" i="13"/>
  <c r="J184" i="13"/>
  <c r="K184" i="13"/>
  <c r="J185" i="13"/>
  <c r="K185" i="13"/>
  <c r="J186" i="13"/>
  <c r="K186" i="13"/>
  <c r="J187" i="13"/>
  <c r="K187" i="13"/>
  <c r="J188" i="13"/>
  <c r="K188" i="13"/>
  <c r="J189" i="13"/>
  <c r="K189" i="13"/>
  <c r="J190" i="13"/>
  <c r="K190" i="13"/>
  <c r="J191" i="13"/>
  <c r="K191" i="13"/>
  <c r="J192" i="13"/>
  <c r="K192" i="13"/>
  <c r="J193" i="13"/>
  <c r="K193" i="13"/>
  <c r="J194" i="13"/>
  <c r="K194" i="13"/>
  <c r="J195" i="13"/>
  <c r="K195" i="13"/>
  <c r="J196" i="13"/>
  <c r="K196" i="13"/>
  <c r="J197" i="13"/>
  <c r="K197" i="13"/>
  <c r="J198" i="13"/>
  <c r="K198" i="13"/>
  <c r="J199" i="13"/>
  <c r="K199" i="13"/>
  <c r="J200" i="13"/>
  <c r="K200" i="13"/>
  <c r="J201" i="13"/>
  <c r="K201" i="13"/>
  <c r="J202" i="13"/>
  <c r="K202" i="13"/>
  <c r="J203" i="13"/>
  <c r="K203" i="13"/>
  <c r="J204" i="13"/>
  <c r="K204" i="13"/>
  <c r="J205" i="13"/>
  <c r="K205" i="13"/>
  <c r="J206" i="13"/>
  <c r="K206" i="13"/>
  <c r="J207" i="13"/>
  <c r="K207" i="13"/>
  <c r="J208" i="13"/>
  <c r="K208" i="13"/>
  <c r="J209" i="13"/>
  <c r="K209" i="13"/>
  <c r="J210" i="13"/>
  <c r="K210" i="13"/>
  <c r="J211" i="13"/>
  <c r="K211" i="13"/>
  <c r="J212" i="13"/>
  <c r="K212" i="13"/>
  <c r="J213" i="13"/>
  <c r="K213" i="13"/>
  <c r="J214" i="13"/>
  <c r="K214" i="13"/>
  <c r="J215" i="13"/>
  <c r="K215" i="13"/>
  <c r="J216" i="13"/>
  <c r="K216" i="13"/>
  <c r="J217" i="13"/>
  <c r="K217" i="13"/>
  <c r="J218" i="13"/>
  <c r="K218" i="13"/>
  <c r="J219" i="13"/>
  <c r="K219" i="13"/>
  <c r="J220" i="13"/>
  <c r="K220" i="13"/>
  <c r="J222" i="13"/>
  <c r="K222" i="13"/>
  <c r="J223" i="13"/>
  <c r="K223" i="13"/>
  <c r="J224" i="13"/>
  <c r="K224" i="13"/>
  <c r="J225" i="13"/>
  <c r="K225" i="13"/>
  <c r="J226" i="13"/>
  <c r="K226" i="13"/>
  <c r="J227" i="13"/>
  <c r="K227" i="13"/>
  <c r="J228" i="13"/>
  <c r="K228" i="13"/>
  <c r="J229" i="13"/>
  <c r="K229" i="13"/>
  <c r="J230" i="13"/>
  <c r="K230" i="13"/>
  <c r="J231" i="13"/>
  <c r="K231" i="13"/>
  <c r="J232" i="13"/>
  <c r="K232" i="13"/>
  <c r="J233" i="13"/>
  <c r="K233" i="13"/>
  <c r="J234" i="13"/>
  <c r="K234" i="13"/>
  <c r="J235" i="13"/>
  <c r="K235" i="13"/>
  <c r="J236" i="13"/>
  <c r="K236" i="13"/>
  <c r="J237" i="13"/>
  <c r="K237" i="13"/>
  <c r="J238" i="13"/>
  <c r="K238" i="13"/>
  <c r="J239" i="13"/>
  <c r="K239" i="13"/>
  <c r="J240" i="13"/>
  <c r="K240" i="13"/>
  <c r="J241" i="13"/>
  <c r="K241" i="13"/>
  <c r="J242" i="13"/>
  <c r="K242" i="13"/>
  <c r="J243" i="13"/>
  <c r="K243" i="13"/>
  <c r="J244" i="13"/>
  <c r="K244" i="13"/>
  <c r="J245" i="13"/>
  <c r="K245" i="13"/>
  <c r="J246" i="13"/>
  <c r="K246" i="13"/>
  <c r="J247" i="13"/>
  <c r="K247" i="13"/>
  <c r="J248" i="13"/>
  <c r="K248" i="13"/>
  <c r="J249" i="13"/>
  <c r="K249" i="13"/>
  <c r="J250" i="13"/>
  <c r="K250" i="13"/>
  <c r="J251" i="13"/>
  <c r="K251" i="13"/>
  <c r="J252" i="13"/>
  <c r="K252" i="13"/>
  <c r="J253" i="13"/>
  <c r="K253" i="13"/>
  <c r="J254" i="13"/>
  <c r="K254" i="13"/>
  <c r="J255" i="13"/>
  <c r="K255" i="13"/>
  <c r="J256" i="13"/>
  <c r="K256" i="13"/>
  <c r="J257" i="13"/>
  <c r="K257" i="13"/>
  <c r="J258" i="13"/>
  <c r="K258" i="13"/>
  <c r="J259" i="13"/>
  <c r="K259" i="13"/>
  <c r="J260" i="13"/>
  <c r="K260" i="13"/>
  <c r="J261" i="13"/>
  <c r="K261" i="13"/>
  <c r="J262" i="13"/>
  <c r="K262" i="13"/>
  <c r="J263" i="13"/>
  <c r="K263" i="13"/>
  <c r="J264" i="13"/>
  <c r="K264" i="13"/>
  <c r="J265" i="13"/>
  <c r="K265" i="13"/>
  <c r="J266" i="13"/>
  <c r="K266" i="13"/>
  <c r="J267" i="13"/>
  <c r="K267" i="13"/>
  <c r="J268" i="13"/>
  <c r="K268" i="13"/>
  <c r="J269" i="13"/>
  <c r="K269" i="13"/>
  <c r="J270" i="13"/>
  <c r="K270" i="13"/>
  <c r="J271" i="13"/>
  <c r="K271" i="13"/>
  <c r="J272" i="13"/>
  <c r="K272" i="13"/>
  <c r="J273" i="13"/>
  <c r="K273" i="13"/>
  <c r="J274" i="13"/>
  <c r="K274" i="13"/>
  <c r="J275" i="13"/>
  <c r="K275" i="13"/>
  <c r="J276" i="13"/>
  <c r="K276" i="13"/>
  <c r="J277" i="13"/>
  <c r="K277" i="13"/>
  <c r="J278" i="13"/>
  <c r="K278" i="13"/>
  <c r="J279" i="13"/>
  <c r="K279" i="13"/>
  <c r="J280" i="13"/>
  <c r="K280" i="13"/>
  <c r="J281" i="13"/>
  <c r="K281" i="13"/>
  <c r="J282" i="13"/>
  <c r="K282" i="13"/>
  <c r="J283" i="13"/>
  <c r="K283" i="13"/>
  <c r="J284" i="13"/>
  <c r="K284" i="13"/>
  <c r="J285" i="13"/>
  <c r="K285" i="13"/>
  <c r="J286" i="13"/>
  <c r="K286" i="13"/>
  <c r="J287" i="13"/>
  <c r="K287" i="13"/>
  <c r="J288" i="13"/>
  <c r="K288" i="13"/>
  <c r="J289" i="13"/>
  <c r="K289" i="13"/>
  <c r="J290" i="13"/>
  <c r="K290" i="13"/>
  <c r="J291" i="13"/>
  <c r="K291" i="13"/>
  <c r="J292" i="13"/>
  <c r="K292" i="13"/>
  <c r="J293" i="13"/>
  <c r="K293" i="13"/>
  <c r="J294" i="13"/>
  <c r="K294" i="13"/>
  <c r="J295" i="13"/>
  <c r="K295" i="13"/>
  <c r="J296" i="13"/>
  <c r="K296" i="13"/>
  <c r="J297" i="13"/>
  <c r="K297" i="13"/>
  <c r="J298" i="13"/>
  <c r="K298" i="13"/>
  <c r="J299" i="13"/>
  <c r="K299" i="13"/>
  <c r="J300" i="13"/>
  <c r="K300" i="13"/>
  <c r="J301" i="13"/>
  <c r="K301" i="13"/>
  <c r="J302" i="13"/>
  <c r="K302" i="13"/>
  <c r="J303" i="13"/>
  <c r="K303" i="13"/>
  <c r="J304" i="13"/>
  <c r="K304" i="13"/>
  <c r="J305" i="13"/>
  <c r="K305" i="13"/>
  <c r="J306" i="13"/>
  <c r="K306" i="13"/>
  <c r="J307" i="13"/>
  <c r="K307" i="13"/>
  <c r="J308" i="13"/>
  <c r="K308" i="13"/>
  <c r="J309" i="13"/>
  <c r="K309" i="13"/>
  <c r="J310" i="13"/>
  <c r="K310" i="13"/>
  <c r="J311" i="13"/>
  <c r="K311" i="13"/>
  <c r="J312" i="13"/>
  <c r="K312" i="13"/>
  <c r="J313" i="13"/>
  <c r="K313" i="13"/>
  <c r="J314" i="13"/>
  <c r="K314" i="13"/>
  <c r="J315" i="13"/>
  <c r="K315" i="13"/>
  <c r="J316" i="13"/>
  <c r="K316" i="13"/>
  <c r="J10" i="29"/>
  <c r="K10" i="29"/>
  <c r="J11" i="29"/>
  <c r="K11" i="29"/>
  <c r="J12" i="29"/>
  <c r="K12" i="29"/>
  <c r="J13" i="29"/>
  <c r="K13" i="29"/>
  <c r="J14" i="29"/>
  <c r="K14" i="29"/>
  <c r="J15" i="29"/>
  <c r="K15" i="29"/>
  <c r="J16" i="29"/>
  <c r="K16" i="29"/>
  <c r="J17" i="29"/>
  <c r="K17" i="29"/>
  <c r="J18" i="29"/>
  <c r="K18" i="29"/>
  <c r="J19" i="29"/>
  <c r="K19" i="29"/>
  <c r="J20" i="29"/>
  <c r="K20" i="29"/>
  <c r="J21" i="29"/>
  <c r="K21" i="29"/>
  <c r="J22" i="29"/>
  <c r="K22" i="29"/>
  <c r="J23" i="29"/>
  <c r="K23" i="29"/>
  <c r="J24" i="29"/>
  <c r="K24" i="29"/>
  <c r="J25" i="29"/>
  <c r="K25" i="29"/>
  <c r="J26" i="29"/>
  <c r="K26" i="29"/>
  <c r="J27" i="29"/>
  <c r="K27" i="29"/>
  <c r="J28" i="29"/>
  <c r="K28" i="29"/>
  <c r="J29" i="29"/>
  <c r="K29" i="29"/>
  <c r="J30" i="29"/>
  <c r="K30" i="29"/>
  <c r="J31" i="29"/>
  <c r="K31" i="29"/>
  <c r="J32" i="29"/>
  <c r="K32" i="29"/>
  <c r="J33" i="29"/>
  <c r="K33" i="29"/>
  <c r="J34" i="29"/>
  <c r="K34" i="29"/>
  <c r="J35" i="29"/>
  <c r="K35" i="29"/>
  <c r="J36" i="29"/>
  <c r="K36" i="29"/>
  <c r="J37" i="29"/>
  <c r="J38" i="29"/>
  <c r="K38" i="29"/>
  <c r="J39" i="29"/>
  <c r="K39" i="29"/>
  <c r="J40" i="29"/>
  <c r="K40" i="29"/>
  <c r="J41" i="29"/>
  <c r="K41" i="29"/>
  <c r="J42" i="29"/>
  <c r="K42" i="29"/>
  <c r="J43" i="29"/>
  <c r="K43" i="29"/>
  <c r="J44" i="29"/>
  <c r="K44" i="29"/>
  <c r="J45" i="29"/>
  <c r="K45" i="29"/>
  <c r="J46" i="29"/>
  <c r="K46" i="29"/>
  <c r="J47" i="29"/>
  <c r="K47" i="29"/>
  <c r="J48" i="29"/>
  <c r="K48" i="29"/>
  <c r="J49" i="29"/>
  <c r="K49" i="29"/>
  <c r="J50" i="29"/>
  <c r="K50" i="29"/>
  <c r="J51" i="29"/>
  <c r="K51" i="29"/>
  <c r="J52" i="29"/>
  <c r="K52" i="29"/>
  <c r="J53" i="29"/>
  <c r="K53" i="29"/>
  <c r="J54" i="29"/>
  <c r="K54" i="29"/>
  <c r="J55" i="29"/>
  <c r="K55" i="29"/>
  <c r="J56" i="29"/>
  <c r="K56" i="29"/>
  <c r="J57" i="29"/>
  <c r="K57" i="29"/>
  <c r="J58" i="29"/>
  <c r="K58" i="29"/>
  <c r="J59" i="29"/>
  <c r="K59" i="29"/>
  <c r="J60" i="29"/>
  <c r="K60" i="29"/>
  <c r="J61" i="29"/>
  <c r="K61" i="29"/>
  <c r="J62" i="29"/>
  <c r="K62" i="29"/>
  <c r="J63" i="29"/>
  <c r="K63" i="29"/>
  <c r="J64" i="29"/>
  <c r="K64" i="29"/>
  <c r="J65" i="29"/>
  <c r="K65" i="29"/>
  <c r="J66" i="29"/>
  <c r="K66" i="29"/>
  <c r="J67" i="29"/>
  <c r="K67" i="29"/>
  <c r="J68" i="29"/>
  <c r="K68" i="29"/>
  <c r="J69" i="29"/>
  <c r="K69" i="29"/>
  <c r="J70" i="29"/>
  <c r="K70" i="29"/>
  <c r="J71" i="29"/>
  <c r="K71" i="29"/>
  <c r="J72" i="29"/>
  <c r="K72" i="29"/>
  <c r="J73" i="29"/>
  <c r="K73" i="29"/>
  <c r="J74" i="29"/>
  <c r="K74" i="29"/>
  <c r="J75" i="29"/>
  <c r="K75" i="29"/>
  <c r="J76" i="29"/>
  <c r="K76" i="29"/>
  <c r="J77" i="29"/>
  <c r="K77" i="29"/>
  <c r="J78" i="29"/>
  <c r="K78" i="29"/>
  <c r="J79" i="29"/>
  <c r="K79" i="29"/>
  <c r="J80" i="29"/>
  <c r="K80" i="29"/>
  <c r="J81" i="29"/>
  <c r="K81" i="29"/>
  <c r="J82" i="29"/>
  <c r="K82" i="29"/>
  <c r="J83" i="29"/>
  <c r="K83" i="29"/>
  <c r="J84" i="29"/>
  <c r="K84" i="29"/>
  <c r="J85" i="29"/>
  <c r="K85" i="29"/>
  <c r="J86" i="29"/>
  <c r="K86" i="29"/>
  <c r="J87" i="29"/>
  <c r="K87" i="29"/>
  <c r="J88" i="29"/>
  <c r="K88" i="29"/>
  <c r="J89" i="29"/>
  <c r="K89" i="29"/>
  <c r="J90" i="29"/>
  <c r="K90" i="29"/>
  <c r="J91" i="29"/>
  <c r="K91" i="29"/>
  <c r="J92" i="29"/>
  <c r="K92" i="29"/>
  <c r="J93" i="29"/>
  <c r="K93" i="29"/>
  <c r="J94" i="29"/>
  <c r="K94" i="29"/>
  <c r="J95" i="29"/>
  <c r="K95" i="29"/>
  <c r="J96" i="29"/>
  <c r="K96" i="29"/>
  <c r="J97" i="29"/>
  <c r="K97" i="29"/>
  <c r="J98" i="29"/>
  <c r="K98" i="29"/>
  <c r="J99" i="29"/>
  <c r="K99" i="29"/>
  <c r="J100" i="29"/>
  <c r="K100" i="29"/>
  <c r="J101" i="29"/>
  <c r="K101" i="29"/>
  <c r="J102" i="29"/>
  <c r="K102" i="29"/>
  <c r="J103" i="29"/>
  <c r="K103" i="29"/>
  <c r="J104" i="29"/>
  <c r="K104" i="29"/>
  <c r="J105" i="29"/>
  <c r="K105" i="29"/>
  <c r="J106" i="29"/>
  <c r="K106" i="29"/>
  <c r="J107" i="29"/>
  <c r="K107" i="29"/>
  <c r="J108" i="29"/>
  <c r="K108" i="29"/>
  <c r="J109" i="29"/>
  <c r="K109" i="29"/>
  <c r="J110" i="29"/>
  <c r="K110" i="29"/>
  <c r="J111" i="29"/>
  <c r="K111" i="29"/>
  <c r="J112" i="29"/>
  <c r="K112" i="29"/>
  <c r="J113" i="29"/>
  <c r="K113" i="29"/>
  <c r="J114" i="29"/>
  <c r="K114" i="29"/>
  <c r="J115" i="29"/>
  <c r="K115" i="29"/>
  <c r="J116" i="29"/>
  <c r="K116" i="29"/>
  <c r="J117" i="29"/>
  <c r="K117" i="29"/>
  <c r="J118" i="29"/>
  <c r="K118" i="29"/>
  <c r="J119" i="29"/>
  <c r="K119" i="29"/>
  <c r="J120" i="29"/>
  <c r="K120" i="29"/>
  <c r="J121" i="29"/>
  <c r="K121" i="29"/>
  <c r="J122" i="29"/>
  <c r="K122" i="29"/>
  <c r="J123" i="29"/>
  <c r="K123" i="29"/>
  <c r="J124" i="29"/>
  <c r="K124" i="29"/>
  <c r="J125" i="29"/>
  <c r="K125" i="29"/>
  <c r="J126" i="29"/>
  <c r="K126" i="29"/>
  <c r="J127" i="29"/>
  <c r="K127" i="29"/>
  <c r="J128" i="29"/>
  <c r="K128" i="29"/>
  <c r="J129" i="29"/>
  <c r="K129" i="29"/>
  <c r="J130" i="29"/>
  <c r="K130" i="29"/>
  <c r="J9" i="29"/>
  <c r="K9" i="29"/>
  <c r="K6" i="15"/>
  <c r="L6" i="15"/>
  <c r="K7" i="15"/>
  <c r="L7" i="15"/>
  <c r="K8" i="15"/>
  <c r="L8" i="15"/>
  <c r="K9" i="15"/>
  <c r="L9" i="15"/>
  <c r="K10" i="15"/>
  <c r="L10" i="15"/>
  <c r="K11" i="15"/>
  <c r="L11" i="15"/>
  <c r="K12" i="15"/>
  <c r="L12" i="15"/>
  <c r="K13" i="15"/>
  <c r="L13" i="15"/>
  <c r="K14" i="15"/>
  <c r="L14" i="15"/>
  <c r="K15" i="15"/>
  <c r="L15" i="15"/>
  <c r="K16" i="15"/>
  <c r="L16" i="15"/>
  <c r="K17" i="15"/>
  <c r="L17" i="15"/>
  <c r="K18" i="15"/>
  <c r="L18" i="15"/>
  <c r="K19" i="15"/>
  <c r="L19" i="15"/>
  <c r="K20" i="15"/>
  <c r="L20" i="15"/>
  <c r="K21" i="15"/>
  <c r="L21" i="15"/>
  <c r="K22" i="15"/>
  <c r="L22" i="15"/>
  <c r="K23" i="15"/>
  <c r="L23" i="15"/>
  <c r="K24" i="15"/>
  <c r="L24" i="15"/>
  <c r="K25" i="15"/>
  <c r="L25" i="15"/>
  <c r="K26" i="15"/>
  <c r="L26" i="15"/>
  <c r="K27" i="15"/>
  <c r="L27" i="15"/>
  <c r="K28" i="15"/>
  <c r="L28" i="15"/>
  <c r="K29" i="15"/>
  <c r="L29" i="15"/>
  <c r="K30" i="15"/>
  <c r="L30" i="15"/>
  <c r="K31" i="15"/>
  <c r="L31" i="15"/>
  <c r="K32" i="15"/>
  <c r="L32" i="15"/>
  <c r="K33" i="15"/>
  <c r="L33" i="15"/>
  <c r="K34" i="15"/>
  <c r="L34" i="15"/>
  <c r="K35" i="15"/>
  <c r="L35" i="15"/>
  <c r="K36" i="15"/>
  <c r="L36" i="15"/>
  <c r="K37" i="15"/>
  <c r="L37" i="15"/>
  <c r="K38" i="15"/>
  <c r="L38" i="15"/>
  <c r="K39" i="15"/>
  <c r="L39" i="15"/>
  <c r="K40" i="15"/>
  <c r="L40" i="15"/>
  <c r="K41" i="15"/>
  <c r="L41" i="15"/>
  <c r="K42" i="15"/>
  <c r="L42" i="15"/>
  <c r="K43" i="15"/>
  <c r="L43" i="15"/>
  <c r="K44" i="15"/>
  <c r="L44" i="15"/>
  <c r="K45" i="15"/>
  <c r="L45" i="15"/>
  <c r="K46" i="15"/>
  <c r="L46" i="15"/>
  <c r="K47" i="15"/>
  <c r="L47" i="15"/>
  <c r="K48" i="15"/>
  <c r="L48" i="15"/>
  <c r="K49" i="15"/>
  <c r="L49" i="15"/>
  <c r="K50" i="15"/>
  <c r="L50" i="15"/>
  <c r="K51" i="15"/>
  <c r="L51" i="15"/>
  <c r="K52" i="15"/>
  <c r="L52" i="15"/>
  <c r="K53" i="15"/>
  <c r="L53" i="15"/>
  <c r="K54" i="15"/>
  <c r="L54" i="15"/>
  <c r="K55" i="15"/>
  <c r="L55" i="15"/>
  <c r="K56" i="15"/>
  <c r="L56" i="15"/>
  <c r="K57" i="15"/>
  <c r="L57" i="15"/>
  <c r="K58" i="15"/>
  <c r="L58" i="15"/>
  <c r="K59" i="15"/>
  <c r="L59" i="15"/>
  <c r="K60" i="15"/>
  <c r="L60" i="15"/>
  <c r="K61" i="15"/>
  <c r="L61" i="15"/>
  <c r="K62" i="15"/>
  <c r="L62" i="15"/>
  <c r="K63" i="15"/>
  <c r="L63" i="15"/>
  <c r="K64" i="15"/>
  <c r="L64" i="15"/>
  <c r="K65" i="15"/>
  <c r="L65" i="15"/>
  <c r="K66" i="15"/>
  <c r="L66" i="15"/>
  <c r="K67" i="15"/>
  <c r="L67" i="15"/>
  <c r="K68" i="15"/>
  <c r="L68" i="15"/>
  <c r="K69" i="15"/>
  <c r="L69" i="15"/>
  <c r="K70" i="15"/>
  <c r="L70" i="15"/>
  <c r="K71" i="15"/>
  <c r="L71" i="15"/>
  <c r="K72" i="15"/>
  <c r="L72" i="15"/>
  <c r="K73" i="15"/>
  <c r="L73" i="15"/>
  <c r="K74" i="15"/>
  <c r="L74" i="15"/>
  <c r="K75" i="15"/>
  <c r="L75" i="15"/>
  <c r="K76" i="15"/>
  <c r="L76" i="15"/>
  <c r="K77" i="15"/>
  <c r="L77" i="15"/>
  <c r="K78" i="15"/>
  <c r="L78" i="15"/>
  <c r="K79" i="15"/>
  <c r="L79" i="15"/>
  <c r="K80" i="15"/>
  <c r="L80" i="15"/>
  <c r="K81" i="15"/>
  <c r="L81" i="15"/>
  <c r="K82" i="15"/>
  <c r="L82" i="15"/>
  <c r="K83" i="15"/>
  <c r="L83" i="15"/>
  <c r="K84" i="15"/>
  <c r="L84" i="15"/>
  <c r="K85" i="15"/>
  <c r="L85" i="15"/>
  <c r="K86" i="15"/>
  <c r="L86" i="15"/>
  <c r="K87" i="15"/>
  <c r="L87" i="15"/>
  <c r="K88" i="15"/>
  <c r="L88" i="15"/>
  <c r="K89" i="15"/>
  <c r="L89" i="15"/>
  <c r="K90" i="15"/>
  <c r="L90" i="15"/>
  <c r="K91" i="15"/>
  <c r="L91" i="15"/>
  <c r="K92" i="15"/>
  <c r="L92" i="15"/>
  <c r="K93" i="15"/>
  <c r="L93" i="15"/>
  <c r="K94" i="15"/>
  <c r="L94" i="15"/>
  <c r="K95" i="15"/>
  <c r="L95" i="15"/>
  <c r="K96" i="15"/>
  <c r="L96" i="15"/>
  <c r="K97" i="15"/>
  <c r="L97" i="15"/>
  <c r="K98" i="15"/>
  <c r="L98" i="15"/>
  <c r="K99" i="15"/>
  <c r="L99" i="15"/>
  <c r="K100" i="15"/>
  <c r="L100" i="15"/>
  <c r="K101" i="15"/>
  <c r="L101" i="15"/>
  <c r="K102" i="15"/>
  <c r="L102" i="15"/>
  <c r="K103" i="15"/>
  <c r="L103" i="15"/>
  <c r="K104" i="15"/>
  <c r="L104" i="15"/>
  <c r="K105" i="15"/>
  <c r="L105" i="15"/>
  <c r="K106" i="15"/>
  <c r="L106" i="15"/>
  <c r="K107" i="15"/>
  <c r="L107" i="15"/>
  <c r="K108" i="15"/>
  <c r="L108" i="15"/>
  <c r="K109" i="15"/>
  <c r="L109" i="15"/>
  <c r="K110" i="15"/>
  <c r="L110" i="15"/>
  <c r="K111" i="15"/>
  <c r="L111" i="15"/>
  <c r="K112" i="15"/>
  <c r="L112" i="15"/>
  <c r="K113" i="15"/>
  <c r="L113" i="15"/>
  <c r="K114" i="15"/>
  <c r="L114" i="15"/>
  <c r="K115" i="15"/>
  <c r="L115" i="15"/>
  <c r="K116" i="15"/>
  <c r="L116" i="15"/>
  <c r="K117" i="15"/>
  <c r="L117" i="15"/>
  <c r="K118" i="15"/>
  <c r="L118" i="15"/>
  <c r="K119" i="15"/>
  <c r="L119" i="15"/>
  <c r="K120" i="15"/>
  <c r="L120" i="15"/>
  <c r="K121" i="15"/>
  <c r="L121" i="15"/>
  <c r="K122" i="15"/>
  <c r="L122" i="15"/>
  <c r="K123" i="15"/>
  <c r="L123" i="15"/>
  <c r="K124" i="15"/>
  <c r="L124" i="15"/>
  <c r="K125" i="15"/>
  <c r="L125" i="15"/>
  <c r="K126" i="15"/>
  <c r="L126" i="15"/>
  <c r="K127" i="15"/>
  <c r="L127" i="15"/>
  <c r="K128" i="15"/>
  <c r="L128" i="15"/>
  <c r="K129" i="15"/>
  <c r="L129" i="15"/>
  <c r="K130" i="15"/>
  <c r="L130" i="15"/>
  <c r="K131" i="15"/>
  <c r="L131" i="15"/>
  <c r="K132" i="15"/>
  <c r="L132" i="15"/>
  <c r="K133" i="15"/>
  <c r="L133" i="15"/>
  <c r="K134" i="15"/>
  <c r="L134" i="15"/>
  <c r="K135" i="15"/>
  <c r="L135" i="15"/>
  <c r="K136" i="15"/>
  <c r="L136" i="15"/>
  <c r="K137" i="15"/>
  <c r="L137" i="15"/>
  <c r="K138" i="15"/>
  <c r="L138" i="15"/>
  <c r="K139" i="15"/>
  <c r="L139" i="15"/>
  <c r="K140" i="15"/>
  <c r="L140" i="15"/>
  <c r="K141" i="15"/>
  <c r="L141" i="15"/>
  <c r="K142" i="15"/>
  <c r="L142" i="15"/>
  <c r="K143" i="15"/>
  <c r="L143" i="15"/>
  <c r="K144" i="15"/>
  <c r="L144" i="15"/>
  <c r="K145" i="15"/>
  <c r="L145" i="15"/>
  <c r="K146" i="15"/>
  <c r="L146" i="15"/>
  <c r="K147" i="15"/>
  <c r="L147" i="15"/>
  <c r="K148" i="15"/>
  <c r="L148" i="15"/>
  <c r="K149" i="15"/>
  <c r="L149" i="15"/>
  <c r="K150" i="15"/>
  <c r="L150" i="15"/>
  <c r="K151" i="15"/>
  <c r="L151" i="15"/>
  <c r="K152" i="15"/>
  <c r="L152" i="15"/>
  <c r="K153" i="15"/>
  <c r="L153" i="15"/>
  <c r="K154" i="15"/>
  <c r="L154" i="15"/>
  <c r="K155" i="15"/>
  <c r="L155" i="15"/>
  <c r="K156" i="15"/>
  <c r="L156" i="15"/>
  <c r="K157" i="15"/>
  <c r="L157" i="15"/>
  <c r="K158" i="15"/>
  <c r="L158" i="15"/>
  <c r="K159" i="15"/>
  <c r="L159" i="15"/>
  <c r="K160" i="15"/>
  <c r="L160" i="15"/>
  <c r="K161" i="15"/>
  <c r="L161" i="15"/>
  <c r="K162" i="15"/>
  <c r="L162" i="15"/>
  <c r="K163" i="15"/>
  <c r="L163" i="15"/>
  <c r="K164" i="15"/>
  <c r="L164" i="15"/>
  <c r="K165" i="15"/>
  <c r="L165" i="15"/>
  <c r="K166" i="15"/>
  <c r="L166" i="15"/>
  <c r="K167" i="15"/>
  <c r="L167" i="15"/>
  <c r="K168" i="15"/>
  <c r="L168" i="15"/>
  <c r="K169" i="15"/>
  <c r="L169" i="15"/>
  <c r="K170" i="15"/>
  <c r="L170" i="15"/>
  <c r="K171" i="15"/>
  <c r="L171" i="15"/>
  <c r="K172" i="15"/>
  <c r="L172" i="15"/>
  <c r="K173" i="15"/>
  <c r="L173" i="15"/>
  <c r="K174" i="15"/>
  <c r="L174" i="15"/>
  <c r="K175" i="15"/>
  <c r="L175" i="15"/>
  <c r="K176" i="15"/>
  <c r="L176" i="15"/>
  <c r="K177" i="15"/>
  <c r="L177" i="15"/>
  <c r="K178" i="15"/>
  <c r="L178" i="15"/>
  <c r="K179" i="15"/>
  <c r="L179" i="15"/>
  <c r="K180" i="15"/>
  <c r="L180" i="15"/>
  <c r="K181" i="15"/>
  <c r="L181" i="15"/>
  <c r="K182" i="15"/>
  <c r="L182" i="15"/>
  <c r="K183" i="15"/>
  <c r="L183" i="15"/>
  <c r="K184" i="15"/>
  <c r="L184" i="15"/>
  <c r="K185" i="15"/>
  <c r="L185" i="15"/>
  <c r="K186" i="15"/>
  <c r="L186" i="15"/>
  <c r="K187" i="15"/>
  <c r="L187" i="15"/>
  <c r="K188" i="15"/>
  <c r="L188" i="15"/>
  <c r="K189" i="15"/>
  <c r="L189" i="15"/>
  <c r="K190" i="15"/>
  <c r="L190" i="15"/>
  <c r="K191" i="15"/>
  <c r="L191" i="15"/>
  <c r="K192" i="15"/>
  <c r="L192" i="15"/>
  <c r="K193" i="15"/>
  <c r="L193" i="15"/>
  <c r="K194" i="15"/>
  <c r="L194" i="15"/>
  <c r="K195" i="15"/>
  <c r="L195" i="15"/>
  <c r="K196" i="15"/>
  <c r="L196" i="15"/>
  <c r="K197" i="15"/>
  <c r="L197" i="15"/>
  <c r="K198" i="15"/>
  <c r="L198" i="15"/>
  <c r="K199" i="15"/>
  <c r="L199" i="15"/>
  <c r="K200" i="15"/>
  <c r="L200" i="15"/>
  <c r="K201" i="15"/>
  <c r="L201" i="15"/>
  <c r="K202" i="15"/>
  <c r="L202" i="15"/>
  <c r="K203" i="15"/>
  <c r="L203" i="15"/>
  <c r="K204" i="15"/>
  <c r="L204" i="15"/>
  <c r="K205" i="15"/>
  <c r="L205" i="15"/>
  <c r="K206" i="15"/>
  <c r="L206" i="15"/>
  <c r="K207" i="15"/>
  <c r="L207" i="15"/>
  <c r="K208" i="15"/>
  <c r="L208" i="15"/>
  <c r="K209" i="15"/>
  <c r="L209" i="15"/>
  <c r="K210" i="15"/>
  <c r="L210" i="15"/>
  <c r="K211" i="15"/>
  <c r="L211" i="15"/>
  <c r="K212" i="15"/>
  <c r="L212" i="15"/>
  <c r="K213" i="15"/>
  <c r="L213" i="15"/>
  <c r="K214" i="15"/>
  <c r="L214" i="15"/>
  <c r="K215" i="15"/>
  <c r="L215" i="15"/>
  <c r="K216" i="15"/>
  <c r="L216" i="15"/>
  <c r="K217" i="15"/>
  <c r="L217" i="15"/>
  <c r="K218" i="15"/>
  <c r="L218" i="15"/>
  <c r="K219" i="15"/>
  <c r="L219" i="15"/>
  <c r="K220" i="15"/>
  <c r="L220" i="15"/>
  <c r="K221" i="15"/>
  <c r="L221" i="15"/>
  <c r="K222" i="15"/>
  <c r="L222" i="15"/>
  <c r="K223" i="15"/>
  <c r="L223" i="15"/>
  <c r="K224" i="15"/>
  <c r="L224" i="15"/>
  <c r="K225" i="15"/>
  <c r="L225" i="15"/>
  <c r="K226" i="15"/>
  <c r="L226" i="15"/>
  <c r="K227" i="15"/>
  <c r="L227" i="15"/>
  <c r="K228" i="15"/>
  <c r="L228" i="15"/>
  <c r="K229" i="15"/>
  <c r="L229" i="15"/>
  <c r="K230" i="15"/>
  <c r="L230" i="15"/>
  <c r="K231" i="15"/>
  <c r="L231" i="15"/>
  <c r="K232" i="15"/>
  <c r="L232" i="15"/>
  <c r="K233" i="15"/>
  <c r="L233" i="15"/>
  <c r="K234" i="15"/>
  <c r="L234" i="15"/>
  <c r="K235" i="15"/>
  <c r="L235" i="15"/>
  <c r="K236" i="15"/>
  <c r="L236" i="15"/>
  <c r="K237" i="15"/>
  <c r="L237" i="15"/>
  <c r="K238" i="15"/>
  <c r="L238" i="15"/>
  <c r="K239" i="15"/>
  <c r="L239" i="15"/>
  <c r="K240" i="15"/>
  <c r="L240" i="15"/>
  <c r="K241" i="15"/>
  <c r="L241" i="15"/>
  <c r="K242" i="15"/>
  <c r="L242" i="15"/>
  <c r="K243" i="15"/>
  <c r="L243" i="15"/>
  <c r="K244" i="15"/>
  <c r="L244" i="15"/>
  <c r="K245" i="15"/>
  <c r="L245" i="15"/>
  <c r="K246" i="15"/>
  <c r="L246" i="15"/>
  <c r="K247" i="15"/>
  <c r="L247" i="15"/>
  <c r="K248" i="15"/>
  <c r="L248" i="15"/>
  <c r="K249" i="15"/>
  <c r="L249" i="15"/>
  <c r="K250" i="15"/>
  <c r="L250" i="15"/>
  <c r="K251" i="15"/>
  <c r="L251" i="15"/>
  <c r="K252" i="15"/>
  <c r="L252" i="15"/>
  <c r="K253" i="15"/>
  <c r="L253" i="15"/>
  <c r="K254" i="15"/>
  <c r="L254" i="15"/>
  <c r="K255" i="15"/>
  <c r="L255" i="15"/>
  <c r="K256" i="15"/>
  <c r="L256" i="15"/>
  <c r="K257" i="15"/>
  <c r="L257" i="15"/>
  <c r="K258" i="15"/>
  <c r="L258" i="15"/>
  <c r="K259" i="15"/>
  <c r="L259" i="15"/>
  <c r="K260" i="15"/>
  <c r="L260" i="15"/>
  <c r="K261" i="15"/>
  <c r="L261" i="15"/>
  <c r="K262" i="15"/>
  <c r="L262" i="15"/>
  <c r="K263" i="15"/>
  <c r="L263" i="15"/>
  <c r="K264" i="15"/>
  <c r="L264" i="15"/>
  <c r="L5" i="15"/>
  <c r="K5" i="15"/>
  <c r="J6" i="1"/>
  <c r="K6" i="1"/>
  <c r="J7" i="1"/>
  <c r="K7" i="1"/>
  <c r="J12" i="1"/>
  <c r="K12" i="1"/>
  <c r="J13" i="1"/>
  <c r="K13" i="1"/>
  <c r="J14" i="1"/>
  <c r="K14" i="1"/>
  <c r="J18" i="1"/>
  <c r="K18" i="1"/>
  <c r="J19" i="1"/>
  <c r="K19" i="1"/>
  <c r="J20" i="1"/>
  <c r="K20" i="1"/>
  <c r="J22" i="1"/>
  <c r="K22" i="1"/>
  <c r="J23" i="1"/>
  <c r="K23" i="1"/>
  <c r="J24" i="1"/>
  <c r="K24" i="1"/>
  <c r="J25" i="1"/>
  <c r="K25" i="1"/>
  <c r="J26" i="1"/>
  <c r="K26" i="1"/>
  <c r="J27" i="1"/>
  <c r="K27" i="1"/>
  <c r="J28" i="1"/>
  <c r="K28" i="1"/>
  <c r="J29" i="1"/>
  <c r="K29" i="1"/>
  <c r="J31" i="1"/>
  <c r="K31" i="1"/>
  <c r="J33" i="1"/>
  <c r="K33" i="1"/>
  <c r="J34" i="1"/>
  <c r="K34" i="1"/>
  <c r="J35" i="1"/>
  <c r="K35" i="1"/>
  <c r="J36" i="1"/>
  <c r="K36" i="1"/>
  <c r="J37" i="1"/>
  <c r="K37" i="1"/>
  <c r="J39" i="1"/>
  <c r="K39" i="1"/>
  <c r="J41" i="1"/>
  <c r="K41" i="1"/>
  <c r="J42" i="1"/>
  <c r="K42" i="1"/>
  <c r="J43" i="1"/>
  <c r="K43" i="1"/>
  <c r="J44" i="1"/>
  <c r="K44" i="1"/>
  <c r="J45" i="1"/>
  <c r="K45" i="1"/>
  <c r="J46" i="1"/>
  <c r="K46" i="1"/>
  <c r="J49" i="1"/>
  <c r="K49" i="1"/>
  <c r="J52" i="1"/>
  <c r="K52" i="1"/>
  <c r="J53" i="1"/>
  <c r="K53" i="1"/>
  <c r="J57" i="1"/>
  <c r="K57" i="1"/>
  <c r="J58" i="1"/>
  <c r="K58" i="1"/>
  <c r="J61" i="1"/>
  <c r="K61" i="1"/>
  <c r="J63" i="1"/>
  <c r="K63" i="1"/>
  <c r="J70" i="1"/>
  <c r="K70" i="1"/>
  <c r="J71" i="1"/>
  <c r="K71" i="1"/>
  <c r="J72" i="1"/>
  <c r="K72" i="1"/>
  <c r="J77" i="1"/>
  <c r="K77" i="1"/>
  <c r="J78" i="1"/>
  <c r="K78" i="1"/>
  <c r="J79" i="1"/>
  <c r="K79" i="1"/>
  <c r="J80" i="1"/>
  <c r="K80" i="1"/>
  <c r="J81" i="1"/>
  <c r="K81" i="1"/>
  <c r="J82" i="1"/>
  <c r="K82" i="1"/>
  <c r="J83" i="1"/>
  <c r="K83" i="1"/>
  <c r="J84" i="1"/>
  <c r="K84" i="1"/>
  <c r="J85" i="1"/>
  <c r="K85" i="1"/>
  <c r="J86" i="1"/>
  <c r="K86" i="1"/>
  <c r="J87" i="1"/>
  <c r="K87" i="1"/>
  <c r="J88" i="1"/>
  <c r="K88" i="1"/>
  <c r="J89" i="1"/>
  <c r="K89" i="1"/>
  <c r="J90" i="1"/>
  <c r="K90" i="1"/>
  <c r="J91" i="1"/>
  <c r="K91" i="1"/>
  <c r="J92" i="1"/>
  <c r="K92" i="1"/>
  <c r="J93" i="1"/>
  <c r="K93" i="1"/>
  <c r="J94" i="1"/>
  <c r="K94" i="1"/>
  <c r="J95" i="1"/>
  <c r="K95" i="1"/>
  <c r="J96" i="1"/>
  <c r="K96" i="1"/>
  <c r="J97" i="1"/>
  <c r="K97" i="1"/>
  <c r="J98" i="1"/>
  <c r="K98" i="1"/>
  <c r="J99" i="1"/>
  <c r="K99" i="1"/>
  <c r="J100" i="1"/>
  <c r="K100" i="1"/>
  <c r="J101" i="1"/>
  <c r="K101" i="1"/>
  <c r="J102" i="1"/>
  <c r="K102" i="1"/>
  <c r="J105" i="1"/>
  <c r="K105" i="1"/>
  <c r="J106" i="1"/>
  <c r="K106" i="1"/>
  <c r="J107" i="1"/>
  <c r="K107" i="1"/>
  <c r="J108" i="1"/>
  <c r="K108" i="1"/>
  <c r="J109" i="1"/>
  <c r="K109" i="1"/>
  <c r="J111" i="1"/>
  <c r="K111" i="1"/>
  <c r="J112" i="1"/>
  <c r="K112" i="1"/>
  <c r="J115" i="1"/>
  <c r="K115" i="1"/>
  <c r="J117" i="1"/>
  <c r="K117" i="1"/>
  <c r="J118" i="1"/>
  <c r="K118" i="1"/>
  <c r="J119" i="1"/>
  <c r="K119" i="1"/>
  <c r="J120" i="1"/>
  <c r="K120" i="1"/>
  <c r="J121" i="1"/>
  <c r="K121" i="1"/>
  <c r="J122" i="1"/>
  <c r="K122" i="1"/>
  <c r="J123" i="1"/>
  <c r="K123" i="1"/>
  <c r="J124" i="1"/>
  <c r="K124" i="1"/>
  <c r="J125" i="1"/>
  <c r="K125" i="1"/>
  <c r="J126" i="1"/>
  <c r="K126" i="1"/>
  <c r="J127" i="1"/>
  <c r="K127" i="1"/>
  <c r="J128" i="1"/>
  <c r="K128" i="1"/>
  <c r="J129" i="1"/>
  <c r="K129" i="1"/>
  <c r="J130" i="1"/>
  <c r="K130" i="1"/>
  <c r="J131" i="1"/>
  <c r="K131" i="1"/>
  <c r="J132" i="1"/>
  <c r="K132" i="1"/>
  <c r="J133" i="1"/>
  <c r="K133" i="1"/>
  <c r="J134" i="1"/>
  <c r="K134" i="1"/>
  <c r="J135" i="1"/>
  <c r="K135" i="1"/>
  <c r="J136" i="1"/>
  <c r="K136" i="1"/>
  <c r="J137" i="1"/>
  <c r="K137" i="1"/>
  <c r="J138" i="1"/>
  <c r="K138" i="1"/>
  <c r="J139" i="1"/>
  <c r="K139" i="1"/>
  <c r="J140" i="1"/>
  <c r="K140" i="1"/>
  <c r="J141" i="1"/>
  <c r="K141" i="1"/>
  <c r="J142" i="1"/>
  <c r="K142" i="1"/>
  <c r="J143" i="1"/>
  <c r="K143" i="1"/>
  <c r="J144" i="1"/>
  <c r="K144" i="1"/>
  <c r="J145" i="1"/>
  <c r="K145" i="1"/>
  <c r="J146" i="1"/>
  <c r="K146" i="1"/>
  <c r="J147" i="1"/>
  <c r="K147" i="1"/>
  <c r="J148" i="1"/>
  <c r="K148" i="1"/>
  <c r="J151" i="1"/>
  <c r="K151" i="1"/>
  <c r="J152" i="1"/>
  <c r="K152" i="1"/>
  <c r="J153" i="1"/>
  <c r="K153" i="1"/>
  <c r="J154" i="1"/>
  <c r="K154" i="1"/>
  <c r="J155" i="1"/>
  <c r="K155" i="1"/>
  <c r="J156" i="1"/>
  <c r="K156" i="1"/>
  <c r="J159" i="1"/>
  <c r="K159" i="1"/>
  <c r="J168" i="1"/>
  <c r="K168" i="1"/>
  <c r="J169" i="1"/>
  <c r="K169" i="1"/>
  <c r="J170" i="1"/>
  <c r="K170" i="1"/>
  <c r="J171" i="1"/>
  <c r="K171" i="1"/>
  <c r="J172" i="1"/>
  <c r="K172" i="1"/>
  <c r="J173" i="1"/>
  <c r="K173" i="1"/>
  <c r="J174" i="1"/>
  <c r="K174" i="1"/>
  <c r="J175" i="1"/>
  <c r="K175" i="1"/>
  <c r="J176" i="1"/>
  <c r="K176" i="1"/>
  <c r="J177" i="1"/>
  <c r="K177" i="1"/>
  <c r="J178" i="1"/>
  <c r="K178" i="1"/>
  <c r="J179" i="1"/>
  <c r="K179" i="1"/>
  <c r="J180" i="1"/>
  <c r="K180" i="1"/>
  <c r="J181" i="1"/>
  <c r="K181" i="1"/>
  <c r="J182" i="1"/>
  <c r="K182" i="1"/>
  <c r="J183" i="1"/>
  <c r="K183" i="1"/>
  <c r="J184" i="1"/>
  <c r="K184" i="1"/>
  <c r="J185" i="1"/>
  <c r="K185" i="1"/>
  <c r="J186" i="1"/>
  <c r="K186" i="1"/>
  <c r="J187" i="1"/>
  <c r="K187" i="1"/>
  <c r="J188" i="1"/>
  <c r="K188" i="1"/>
  <c r="J189" i="1"/>
  <c r="K189" i="1"/>
  <c r="J190" i="1"/>
  <c r="K190" i="1"/>
  <c r="J191" i="1"/>
  <c r="K191" i="1"/>
  <c r="J192" i="1"/>
  <c r="K192" i="1"/>
  <c r="J193" i="1"/>
  <c r="K193" i="1"/>
  <c r="J194" i="1"/>
  <c r="K194" i="1"/>
  <c r="J195" i="1"/>
  <c r="K195" i="1"/>
  <c r="J196" i="1"/>
  <c r="K196" i="1"/>
  <c r="J197" i="1"/>
  <c r="K197" i="1"/>
  <c r="J198" i="1"/>
  <c r="K198" i="1"/>
  <c r="J199" i="1"/>
  <c r="K199" i="1"/>
  <c r="J200" i="1"/>
  <c r="K200" i="1"/>
  <c r="J204" i="1"/>
  <c r="K204" i="1"/>
  <c r="J206" i="1"/>
  <c r="K206" i="1"/>
  <c r="J207" i="1"/>
  <c r="K207" i="1"/>
  <c r="J208" i="1"/>
  <c r="K208" i="1"/>
  <c r="J209" i="1"/>
  <c r="K209" i="1"/>
  <c r="J210" i="1"/>
  <c r="K210" i="1"/>
  <c r="J211" i="1"/>
  <c r="K211" i="1"/>
  <c r="J214" i="1"/>
  <c r="K214" i="1"/>
  <c r="J215" i="1"/>
  <c r="K215" i="1"/>
  <c r="J216" i="1"/>
  <c r="K216" i="1"/>
  <c r="J217" i="1"/>
  <c r="K217" i="1"/>
  <c r="J218" i="1"/>
  <c r="K218" i="1"/>
  <c r="J219" i="1"/>
  <c r="K219" i="1"/>
  <c r="J220" i="1"/>
  <c r="K220" i="1"/>
  <c r="J221" i="1"/>
  <c r="K221" i="1"/>
  <c r="J222" i="1"/>
  <c r="K222" i="1"/>
  <c r="J223" i="1"/>
  <c r="K223" i="1"/>
  <c r="J224" i="1"/>
  <c r="K224" i="1"/>
  <c r="J225" i="1"/>
  <c r="K225" i="1"/>
  <c r="J226" i="1"/>
  <c r="K226" i="1"/>
  <c r="J227" i="1"/>
  <c r="K227" i="1"/>
  <c r="J228" i="1"/>
  <c r="K228" i="1"/>
  <c r="J229" i="1"/>
  <c r="K229" i="1"/>
  <c r="J230" i="1"/>
  <c r="K230" i="1"/>
  <c r="J231" i="1"/>
  <c r="K231" i="1"/>
  <c r="J232" i="1"/>
  <c r="K232" i="1"/>
  <c r="J233" i="1"/>
  <c r="K233" i="1"/>
  <c r="J234" i="1"/>
  <c r="K234" i="1"/>
  <c r="J235" i="1"/>
  <c r="K235" i="1"/>
  <c r="J236" i="1"/>
  <c r="K236" i="1"/>
  <c r="J237" i="1"/>
  <c r="K237" i="1"/>
  <c r="J238" i="1"/>
  <c r="K238" i="1"/>
  <c r="J239" i="1"/>
  <c r="K239" i="1"/>
  <c r="J240" i="1"/>
  <c r="K240" i="1"/>
  <c r="J241" i="1"/>
  <c r="K241" i="1"/>
  <c r="J242" i="1"/>
  <c r="K242" i="1"/>
  <c r="J243" i="1"/>
  <c r="K243" i="1"/>
  <c r="J244" i="1"/>
  <c r="K244" i="1"/>
  <c r="J263" i="1"/>
  <c r="K263" i="1"/>
  <c r="J268" i="1"/>
  <c r="K268" i="1"/>
  <c r="J269" i="1"/>
  <c r="K269" i="1"/>
  <c r="J270" i="1"/>
  <c r="K270" i="1"/>
  <c r="J271" i="1"/>
  <c r="K271" i="1"/>
  <c r="J272" i="1"/>
  <c r="K272" i="1"/>
  <c r="J273" i="1"/>
  <c r="K273" i="1"/>
  <c r="J274" i="1"/>
  <c r="K274" i="1"/>
  <c r="J275" i="1"/>
  <c r="K275" i="1"/>
  <c r="J276" i="1"/>
  <c r="K276" i="1"/>
  <c r="J277" i="1"/>
  <c r="K277" i="1"/>
  <c r="J278" i="1"/>
  <c r="K278" i="1"/>
  <c r="J279" i="1"/>
  <c r="K279" i="1"/>
  <c r="J280" i="1"/>
  <c r="K280" i="1"/>
  <c r="J281" i="1"/>
  <c r="K281" i="1"/>
  <c r="J282" i="1"/>
  <c r="K282" i="1"/>
  <c r="J283" i="1"/>
  <c r="K283" i="1"/>
  <c r="K5" i="1"/>
  <c r="J5" i="1"/>
  <c r="H212"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7" i="17"/>
  <c r="H188" i="17"/>
  <c r="H189" i="17"/>
  <c r="H190" i="17"/>
  <c r="H191" i="17"/>
  <c r="H192" i="17"/>
  <c r="H193" i="17"/>
  <c r="H194" i="17"/>
  <c r="H195" i="17"/>
  <c r="H196" i="17"/>
  <c r="H197" i="17"/>
  <c r="H198" i="17"/>
  <c r="H199" i="17"/>
  <c r="H200" i="17"/>
  <c r="H201" i="17"/>
  <c r="H202" i="17"/>
  <c r="H203" i="17"/>
  <c r="H204" i="17"/>
  <c r="H205" i="17"/>
  <c r="H206" i="17"/>
  <c r="H207" i="17"/>
  <c r="H208" i="17"/>
  <c r="H209" i="17"/>
  <c r="H210" i="17"/>
  <c r="H211" i="17"/>
  <c r="H213" i="17"/>
  <c r="H214" i="17"/>
  <c r="H215" i="17"/>
  <c r="H216" i="17"/>
  <c r="H217" i="17"/>
  <c r="H218" i="17"/>
  <c r="H219" i="17"/>
  <c r="H220" i="17"/>
  <c r="H221" i="17"/>
  <c r="H222" i="17"/>
  <c r="H223" i="17"/>
  <c r="H224" i="17"/>
  <c r="H225" i="17"/>
  <c r="H226" i="17"/>
  <c r="H227" i="17"/>
  <c r="H228" i="17"/>
  <c r="H229" i="17"/>
  <c r="H230" i="17"/>
  <c r="H231" i="17"/>
  <c r="H232" i="17"/>
  <c r="H233" i="17"/>
  <c r="H234" i="17"/>
  <c r="H235" i="17"/>
  <c r="H236" i="17"/>
  <c r="H237" i="17"/>
  <c r="H238" i="17"/>
  <c r="H239" i="17"/>
  <c r="H240" i="17"/>
  <c r="H241" i="17"/>
  <c r="H242" i="17"/>
  <c r="H243" i="17"/>
  <c r="H244" i="17"/>
  <c r="H245" i="17"/>
  <c r="H246" i="17"/>
  <c r="H247" i="17"/>
  <c r="H248" i="17"/>
  <c r="H249" i="17"/>
  <c r="H250" i="17"/>
  <c r="H251" i="17"/>
  <c r="H252" i="17"/>
  <c r="H253" i="17"/>
  <c r="H254" i="17"/>
  <c r="H255" i="17"/>
  <c r="H256" i="17"/>
  <c r="H257" i="17"/>
  <c r="H258" i="17"/>
  <c r="H259" i="17"/>
  <c r="H260" i="17"/>
  <c r="H261" i="17"/>
  <c r="H262" i="17"/>
  <c r="H26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H308" i="17"/>
  <c r="H309" i="17"/>
  <c r="H310" i="17"/>
  <c r="H311" i="17"/>
  <c r="H312" i="17"/>
  <c r="H313" i="17"/>
  <c r="H314" i="17"/>
  <c r="H315" i="17"/>
  <c r="H316" i="17"/>
  <c r="H317" i="17"/>
  <c r="H318" i="17"/>
  <c r="H319" i="17"/>
  <c r="H320" i="17"/>
  <c r="H321" i="17"/>
  <c r="H322" i="17"/>
  <c r="H323" i="17"/>
  <c r="H324" i="17"/>
  <c r="H5" i="17"/>
  <c r="C73" i="11"/>
  <c r="C75" i="11"/>
  <c r="C76"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G5"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G152" i="17"/>
  <c r="G153" i="17"/>
  <c r="G154" i="17"/>
  <c r="G155" i="17"/>
  <c r="G156" i="17"/>
  <c r="G157" i="17"/>
  <c r="G158" i="17"/>
  <c r="G159" i="17"/>
  <c r="G160" i="17"/>
  <c r="G161" i="17"/>
  <c r="G162" i="17"/>
  <c r="G163" i="17"/>
  <c r="G164" i="17"/>
  <c r="G165" i="17"/>
  <c r="G166" i="17"/>
  <c r="G167" i="17"/>
  <c r="G168" i="17"/>
  <c r="G169" i="17"/>
  <c r="G170" i="17"/>
  <c r="G171" i="17"/>
  <c r="G172" i="17"/>
  <c r="G173" i="17"/>
  <c r="G174" i="17"/>
  <c r="G175" i="17"/>
  <c r="G176" i="17"/>
  <c r="G177" i="17"/>
  <c r="G178" i="17"/>
  <c r="G179" i="17"/>
  <c r="G180" i="17"/>
  <c r="G181" i="17"/>
  <c r="G182" i="17"/>
  <c r="G183" i="17"/>
  <c r="G184" i="17"/>
  <c r="G185" i="17"/>
  <c r="G187" i="17"/>
  <c r="G188" i="17"/>
  <c r="G189" i="17"/>
  <c r="G190" i="17"/>
  <c r="G191" i="17"/>
  <c r="G192" i="17"/>
  <c r="G193" i="17"/>
  <c r="G194" i="17"/>
  <c r="G195" i="17"/>
  <c r="G196" i="17"/>
  <c r="G197" i="17"/>
  <c r="G198" i="17"/>
  <c r="G199" i="17"/>
  <c r="G200" i="17"/>
  <c r="G201" i="17"/>
  <c r="G202" i="17"/>
  <c r="G203" i="17"/>
  <c r="G204" i="17"/>
  <c r="G205" i="17"/>
  <c r="G206" i="17"/>
  <c r="G207" i="17"/>
  <c r="G208" i="17"/>
  <c r="G209" i="17"/>
  <c r="G210" i="17"/>
  <c r="G211" i="17"/>
  <c r="G212" i="17"/>
  <c r="G213" i="17"/>
  <c r="G214" i="17"/>
  <c r="G215" i="17"/>
  <c r="G216" i="17"/>
  <c r="G217" i="17"/>
  <c r="G218" i="17"/>
  <c r="G219" i="17"/>
  <c r="G220" i="17"/>
  <c r="G221" i="17"/>
  <c r="G222" i="17"/>
  <c r="G223" i="17"/>
  <c r="G224" i="17"/>
  <c r="G225" i="17"/>
  <c r="G226" i="17"/>
  <c r="G227" i="17"/>
  <c r="G228" i="17"/>
  <c r="G229" i="17"/>
  <c r="G230" i="17"/>
  <c r="G231" i="17"/>
  <c r="G232" i="17"/>
  <c r="G233" i="17"/>
  <c r="G234" i="17"/>
  <c r="G235" i="17"/>
  <c r="G236" i="17"/>
  <c r="G237" i="17"/>
  <c r="G238" i="17"/>
  <c r="G239" i="17"/>
  <c r="G240" i="17"/>
  <c r="G241" i="17"/>
  <c r="G242" i="17"/>
  <c r="G243" i="17"/>
  <c r="G244" i="17"/>
  <c r="G245" i="17"/>
  <c r="G246" i="17"/>
  <c r="G247" i="17"/>
  <c r="G248" i="17"/>
  <c r="G249" i="17"/>
  <c r="G250" i="17"/>
  <c r="G251" i="17"/>
  <c r="G252" i="17"/>
  <c r="G253" i="17"/>
  <c r="G254" i="17"/>
  <c r="G255" i="17"/>
  <c r="G256" i="17"/>
  <c r="G257" i="17"/>
  <c r="G258" i="17"/>
  <c r="G259" i="17"/>
  <c r="G260" i="17"/>
  <c r="G261" i="17"/>
  <c r="G262" i="17"/>
  <c r="G263" i="17"/>
  <c r="G264" i="17"/>
  <c r="G265" i="17"/>
  <c r="G266" i="17"/>
  <c r="G267" i="17"/>
  <c r="G268" i="17"/>
  <c r="G269" i="17"/>
  <c r="G270" i="17"/>
  <c r="G271" i="17"/>
  <c r="G272" i="17"/>
  <c r="G273" i="17"/>
  <c r="G274" i="17"/>
  <c r="G275" i="17"/>
  <c r="G276" i="17"/>
  <c r="G277" i="17"/>
  <c r="G278" i="17"/>
  <c r="G279" i="17"/>
  <c r="G280" i="17"/>
  <c r="G281" i="17"/>
  <c r="G282" i="17"/>
  <c r="G283" i="17"/>
  <c r="G284" i="17"/>
  <c r="G285" i="17"/>
  <c r="G286" i="17"/>
  <c r="G287" i="17"/>
  <c r="G288" i="17"/>
  <c r="G289" i="17"/>
  <c r="G290" i="17"/>
  <c r="G291" i="17"/>
  <c r="G292" i="17"/>
  <c r="G293" i="17"/>
  <c r="G294" i="17"/>
  <c r="G295" i="17"/>
  <c r="G297" i="17"/>
  <c r="G298" i="17"/>
  <c r="G299" i="17"/>
  <c r="G300" i="17"/>
  <c r="G301" i="17"/>
  <c r="G302" i="17"/>
  <c r="G303" i="17"/>
  <c r="G304" i="17"/>
  <c r="G305" i="17"/>
  <c r="G306" i="17"/>
  <c r="G307" i="17"/>
  <c r="G308" i="17"/>
  <c r="G309" i="17"/>
  <c r="G310" i="17"/>
  <c r="G311" i="17"/>
  <c r="G312" i="17"/>
  <c r="G313" i="17"/>
  <c r="G314" i="17"/>
  <c r="G315" i="17"/>
  <c r="G316" i="17"/>
  <c r="G317" i="17"/>
  <c r="G318" i="17"/>
  <c r="G319" i="17"/>
  <c r="G320" i="17"/>
  <c r="G321" i="17"/>
  <c r="G322" i="17"/>
  <c r="G323" i="17"/>
  <c r="G324" i="17"/>
  <c r="G325" i="17"/>
  <c r="G326" i="17"/>
  <c r="G327" i="17"/>
  <c r="G328" i="17"/>
  <c r="G329" i="17"/>
  <c r="G330" i="17"/>
  <c r="G331" i="17"/>
  <c r="G332" i="17"/>
  <c r="G333" i="17"/>
  <c r="G334" i="17"/>
  <c r="G335" i="17"/>
  <c r="G336" i="17"/>
  <c r="G337" i="17"/>
  <c r="G338" i="17"/>
  <c r="G339" i="17"/>
  <c r="G340" i="17"/>
  <c r="G341" i="17"/>
  <c r="G342" i="17"/>
  <c r="C72" i="11"/>
  <c r="D29" i="31"/>
  <c r="D30" i="31"/>
  <c r="D31" i="31"/>
  <c r="D32" i="31"/>
  <c r="D163" i="13"/>
  <c r="D164" i="13"/>
  <c r="D165" i="13"/>
  <c r="D166" i="13"/>
  <c r="D5" i="1"/>
  <c r="D6" i="1"/>
  <c r="D7" i="1"/>
  <c r="B3"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47" i="15"/>
  <c r="EC44" i="10"/>
  <c r="EC45" i="10"/>
  <c r="EC46" i="10"/>
  <c r="EC47" i="10"/>
  <c r="EC48" i="10"/>
  <c r="EC49" i="10"/>
  <c r="EC50" i="10"/>
  <c r="EC51" i="10"/>
  <c r="EC52" i="10"/>
  <c r="EC53" i="10"/>
  <c r="EC54" i="10"/>
  <c r="EC55" i="10"/>
  <c r="EC56" i="10"/>
  <c r="EC57" i="10"/>
  <c r="EC58" i="10"/>
  <c r="EC59" i="10"/>
  <c r="EC60" i="10"/>
  <c r="EC61" i="10"/>
  <c r="EC62" i="10"/>
  <c r="EC63" i="10"/>
  <c r="EC64" i="10"/>
  <c r="EC65" i="10"/>
  <c r="EC66" i="10"/>
  <c r="EC67" i="10"/>
  <c r="EC68" i="10"/>
  <c r="EC69" i="10"/>
  <c r="EC70" i="10"/>
  <c r="EC71" i="10"/>
  <c r="EC72" i="10"/>
  <c r="EC73" i="10"/>
  <c r="EC74" i="10"/>
  <c r="EC75" i="10"/>
  <c r="EC76" i="10"/>
  <c r="EC77" i="10"/>
  <c r="EC78" i="10"/>
  <c r="EC79" i="10"/>
  <c r="EC80" i="10"/>
  <c r="EC81" i="10"/>
  <c r="EC82" i="10"/>
  <c r="EC83" i="10"/>
  <c r="EC84" i="10"/>
  <c r="EC85" i="10"/>
  <c r="EC86" i="10"/>
  <c r="EC87" i="10"/>
  <c r="EC88" i="10"/>
  <c r="EC89" i="10"/>
  <c r="EC90" i="10"/>
  <c r="EC91" i="10"/>
  <c r="EC92" i="10"/>
  <c r="EC93" i="10"/>
  <c r="EC94" i="10"/>
  <c r="EC95" i="10"/>
  <c r="EC96" i="10"/>
  <c r="EC97" i="10"/>
  <c r="EC98" i="10"/>
  <c r="EC99" i="10"/>
  <c r="EC100" i="10"/>
  <c r="EC101" i="10"/>
  <c r="EC102" i="10"/>
  <c r="EC103" i="10"/>
  <c r="EC104" i="10"/>
  <c r="EC105" i="10"/>
  <c r="EC106" i="10"/>
  <c r="EC107" i="10"/>
  <c r="EC108" i="10"/>
  <c r="EC109" i="10"/>
  <c r="EC110" i="10"/>
  <c r="EC111" i="10"/>
  <c r="EC112" i="10"/>
  <c r="EC113" i="10"/>
  <c r="EC114" i="10"/>
  <c r="EC115" i="10"/>
  <c r="EC116" i="10"/>
  <c r="EC117" i="10"/>
  <c r="EC118" i="10"/>
  <c r="EC119" i="10"/>
  <c r="EC120" i="10"/>
  <c r="EC121" i="10"/>
  <c r="EC122" i="10"/>
  <c r="EC123" i="10"/>
  <c r="EC124" i="10"/>
  <c r="EC125" i="10"/>
  <c r="EC126" i="10"/>
  <c r="EC127" i="10"/>
  <c r="EC128" i="10"/>
  <c r="EC129" i="10"/>
  <c r="EC130" i="10"/>
  <c r="EC131" i="10"/>
  <c r="EC132" i="10"/>
  <c r="EC133" i="10"/>
  <c r="EC134" i="10"/>
  <c r="EC135" i="10"/>
  <c r="EC136" i="10"/>
  <c r="EC137" i="10"/>
  <c r="EC138" i="10"/>
  <c r="EC139" i="10"/>
  <c r="EC140" i="10"/>
  <c r="EC141" i="10"/>
  <c r="EC142" i="10"/>
  <c r="EC143" i="10"/>
  <c r="EC144" i="10"/>
  <c r="EC145" i="10"/>
  <c r="EC146" i="10"/>
  <c r="EC147" i="10"/>
  <c r="EC148" i="10"/>
  <c r="EC149" i="10"/>
  <c r="EC150" i="10"/>
  <c r="EC151" i="10"/>
  <c r="EC152" i="10"/>
  <c r="EC153" i="10"/>
  <c r="EC154" i="10"/>
  <c r="EC155" i="10"/>
  <c r="EC156" i="10"/>
  <c r="EC157" i="10"/>
  <c r="EC158" i="10"/>
  <c r="EC159" i="10"/>
  <c r="EC160" i="10"/>
  <c r="EC161" i="10"/>
  <c r="EC162" i="10"/>
  <c r="EC163" i="10"/>
  <c r="EC164" i="10"/>
  <c r="EC165" i="10"/>
  <c r="EC166" i="10"/>
  <c r="EC167" i="10"/>
  <c r="EC168" i="10"/>
  <c r="EC169" i="10"/>
  <c r="EC170" i="10"/>
  <c r="EC171" i="10"/>
  <c r="EC172" i="10"/>
  <c r="EC173" i="10"/>
  <c r="EC174" i="10"/>
  <c r="EC175" i="10"/>
  <c r="EC176" i="10"/>
  <c r="EC177" i="10"/>
  <c r="EC178" i="10"/>
  <c r="EC179" i="10"/>
  <c r="EC180" i="10"/>
  <c r="EC181" i="10"/>
  <c r="EC182" i="10"/>
  <c r="EC183" i="10"/>
  <c r="EC184" i="10"/>
  <c r="EC185" i="10"/>
  <c r="EC186" i="10"/>
  <c r="EC187" i="10"/>
  <c r="EC188" i="10"/>
  <c r="EC189" i="10"/>
  <c r="EC190" i="10"/>
  <c r="EC191" i="10"/>
  <c r="EC192" i="10"/>
  <c r="EC193" i="10"/>
  <c r="EC194" i="10"/>
  <c r="EC195" i="10"/>
  <c r="EC196" i="10"/>
  <c r="EC197" i="10"/>
  <c r="EC198" i="10"/>
  <c r="EC199" i="10"/>
  <c r="EC200" i="10"/>
  <c r="EC201" i="10"/>
  <c r="EC202" i="10"/>
  <c r="EC203" i="10"/>
  <c r="EC204" i="10"/>
  <c r="EC205" i="10"/>
  <c r="CL44" i="10"/>
  <c r="CM44" i="10"/>
  <c r="CN44" i="10" s="1"/>
  <c r="CL45" i="10"/>
  <c r="CM45" i="10"/>
  <c r="CN45" i="10" s="1"/>
  <c r="CL46" i="10"/>
  <c r="CM46" i="10"/>
  <c r="CN46" i="10" s="1"/>
  <c r="CL47" i="10"/>
  <c r="CM47" i="10"/>
  <c r="CN47" i="10" s="1"/>
  <c r="CL48" i="10"/>
  <c r="CM48" i="10"/>
  <c r="CN48" i="10" s="1"/>
  <c r="CL49" i="10"/>
  <c r="CM49" i="10"/>
  <c r="CN49" i="10" s="1"/>
  <c r="CL50" i="10"/>
  <c r="CM50" i="10"/>
  <c r="CN50" i="10" s="1"/>
  <c r="CL51" i="10"/>
  <c r="CM51" i="10"/>
  <c r="CN51" i="10" s="1"/>
  <c r="CL52" i="10"/>
  <c r="CM52" i="10"/>
  <c r="CN52" i="10" s="1"/>
  <c r="CL53" i="10"/>
  <c r="CM53" i="10"/>
  <c r="CN53" i="10" s="1"/>
  <c r="CL54" i="10"/>
  <c r="CM54" i="10"/>
  <c r="CN54" i="10"/>
  <c r="CL55" i="10"/>
  <c r="CM55" i="10"/>
  <c r="CN55" i="10" s="1"/>
  <c r="CL56" i="10"/>
  <c r="CM56" i="10"/>
  <c r="CN56" i="10" s="1"/>
  <c r="CL57" i="10"/>
  <c r="CM57" i="10"/>
  <c r="CN57" i="10" s="1"/>
  <c r="CL58" i="10"/>
  <c r="CM58" i="10"/>
  <c r="CN58" i="10"/>
  <c r="CL59" i="10"/>
  <c r="CM59" i="10"/>
  <c r="CN59" i="10" s="1"/>
  <c r="CL60" i="10"/>
  <c r="CM60" i="10"/>
  <c r="CN60" i="10" s="1"/>
  <c r="CL61" i="10"/>
  <c r="CM61" i="10"/>
  <c r="CN61" i="10" s="1"/>
  <c r="CL62" i="10"/>
  <c r="CM62" i="10"/>
  <c r="CN62" i="10"/>
  <c r="CL63" i="10"/>
  <c r="CM63" i="10"/>
  <c r="CN63" i="10" s="1"/>
  <c r="CL64" i="10"/>
  <c r="CM64" i="10"/>
  <c r="CN64" i="10" s="1"/>
  <c r="CL65" i="10"/>
  <c r="CM65" i="10"/>
  <c r="CN65" i="10" s="1"/>
  <c r="CL66" i="10"/>
  <c r="CM66" i="10"/>
  <c r="CN66" i="10"/>
  <c r="CL67" i="10"/>
  <c r="CM67" i="10"/>
  <c r="CN67" i="10" s="1"/>
  <c r="CL68" i="10"/>
  <c r="CM68" i="10"/>
  <c r="CN68" i="10" s="1"/>
  <c r="CL69" i="10"/>
  <c r="CM69" i="10"/>
  <c r="CN69" i="10" s="1"/>
  <c r="CL70" i="10"/>
  <c r="CM70" i="10"/>
  <c r="CN70" i="10"/>
  <c r="CL71" i="10"/>
  <c r="CM71" i="10"/>
  <c r="CN71" i="10" s="1"/>
  <c r="CL72" i="10"/>
  <c r="CM72" i="10"/>
  <c r="CN72" i="10" s="1"/>
  <c r="CL73" i="10"/>
  <c r="CM73" i="10"/>
  <c r="CN73" i="10" s="1"/>
  <c r="CL74" i="10"/>
  <c r="CM74" i="10"/>
  <c r="CN74" i="10"/>
  <c r="CL75" i="10"/>
  <c r="CM75" i="10"/>
  <c r="CN75" i="10" s="1"/>
  <c r="CL76" i="10"/>
  <c r="CM76" i="10"/>
  <c r="CN76" i="10" s="1"/>
  <c r="CL77" i="10"/>
  <c r="CM77" i="10"/>
  <c r="CN77" i="10" s="1"/>
  <c r="CL78" i="10"/>
  <c r="CM78" i="10"/>
  <c r="CN78" i="10"/>
  <c r="CL79" i="10"/>
  <c r="CM79" i="10"/>
  <c r="CN79" i="10" s="1"/>
  <c r="CL80" i="10"/>
  <c r="CM80" i="10"/>
  <c r="CN80" i="10" s="1"/>
  <c r="CL81" i="10"/>
  <c r="CM81" i="10"/>
  <c r="CN81" i="10" s="1"/>
  <c r="CL82" i="10"/>
  <c r="CM82" i="10"/>
  <c r="CN82" i="10"/>
  <c r="CL83" i="10"/>
  <c r="CM83" i="10"/>
  <c r="CN83" i="10" s="1"/>
  <c r="CL84" i="10"/>
  <c r="CM84" i="10"/>
  <c r="CN84" i="10" s="1"/>
  <c r="CL85" i="10"/>
  <c r="CM85" i="10"/>
  <c r="CN85" i="10" s="1"/>
  <c r="CL86" i="10"/>
  <c r="CM86" i="10"/>
  <c r="CN86" i="10"/>
  <c r="CL87" i="10"/>
  <c r="CM87" i="10"/>
  <c r="CN87" i="10" s="1"/>
  <c r="CL88" i="10"/>
  <c r="CM88" i="10"/>
  <c r="CN88" i="10" s="1"/>
  <c r="CL89" i="10"/>
  <c r="CM89" i="10"/>
  <c r="CN89" i="10" s="1"/>
  <c r="CL90" i="10"/>
  <c r="CM90" i="10"/>
  <c r="CN90" i="10"/>
  <c r="CL91" i="10"/>
  <c r="CM91" i="10"/>
  <c r="CN91" i="10" s="1"/>
  <c r="CL92" i="10"/>
  <c r="CM92" i="10"/>
  <c r="CN92" i="10"/>
  <c r="CL93" i="10"/>
  <c r="CM93" i="10"/>
  <c r="CN93" i="10" s="1"/>
  <c r="CL94" i="10"/>
  <c r="CM94" i="10"/>
  <c r="CN94" i="10"/>
  <c r="CL95" i="10"/>
  <c r="CM95" i="10"/>
  <c r="CN95" i="10" s="1"/>
  <c r="CL96" i="10"/>
  <c r="CM96" i="10"/>
  <c r="CN96" i="10" s="1"/>
  <c r="CL97" i="10"/>
  <c r="CM97" i="10"/>
  <c r="CN97" i="10" s="1"/>
  <c r="CL98" i="10"/>
  <c r="CM98" i="10"/>
  <c r="CN98" i="10"/>
  <c r="CL99" i="10"/>
  <c r="CM99" i="10"/>
  <c r="CN99" i="10" s="1"/>
  <c r="CL100" i="10"/>
  <c r="CM100" i="10"/>
  <c r="CN100" i="10"/>
  <c r="CL101" i="10"/>
  <c r="CM101" i="10"/>
  <c r="CN101" i="10" s="1"/>
  <c r="CL102" i="10"/>
  <c r="CM102" i="10"/>
  <c r="CN102" i="10"/>
  <c r="CL103" i="10"/>
  <c r="CM103" i="10"/>
  <c r="CN103" i="10" s="1"/>
  <c r="CL104" i="10"/>
  <c r="CM104" i="10"/>
  <c r="CN104" i="10" s="1"/>
  <c r="CL105" i="10"/>
  <c r="CM105" i="10"/>
  <c r="CN105" i="10" s="1"/>
  <c r="CL106" i="10"/>
  <c r="CM106" i="10"/>
  <c r="CN106" i="10"/>
  <c r="CL107" i="10"/>
  <c r="CM107" i="10"/>
  <c r="CN107" i="10" s="1"/>
  <c r="CL108" i="10"/>
  <c r="CM108" i="10"/>
  <c r="CN108" i="10"/>
  <c r="CL109" i="10"/>
  <c r="CM109" i="10"/>
  <c r="CN109" i="10" s="1"/>
  <c r="CL110" i="10"/>
  <c r="CM110" i="10"/>
  <c r="CN110" i="10" s="1"/>
  <c r="CL111" i="10"/>
  <c r="CM111" i="10"/>
  <c r="CN111" i="10" s="1"/>
  <c r="CL112" i="10"/>
  <c r="CM112" i="10"/>
  <c r="CN112" i="10" s="1"/>
  <c r="CL113" i="10"/>
  <c r="CM113" i="10"/>
  <c r="CN113" i="10" s="1"/>
  <c r="CL114" i="10"/>
  <c r="CM114" i="10"/>
  <c r="CN114" i="10" s="1"/>
  <c r="CL115" i="10"/>
  <c r="CM115" i="10"/>
  <c r="CN115" i="10" s="1"/>
  <c r="CL116" i="10"/>
  <c r="CM116" i="10"/>
  <c r="CN116" i="10"/>
  <c r="CL117" i="10"/>
  <c r="CM117" i="10"/>
  <c r="CN117" i="10" s="1"/>
  <c r="CL118" i="10"/>
  <c r="CM118" i="10"/>
  <c r="CN118" i="10" s="1"/>
  <c r="CL119" i="10"/>
  <c r="CM119" i="10"/>
  <c r="CN119" i="10" s="1"/>
  <c r="CL120" i="10"/>
  <c r="CM120" i="10"/>
  <c r="CN120" i="10" s="1"/>
  <c r="CL121" i="10"/>
  <c r="CM121" i="10"/>
  <c r="CN121" i="10" s="1"/>
  <c r="CL122" i="10"/>
  <c r="CM122" i="10"/>
  <c r="CN122" i="10"/>
  <c r="CL123" i="10"/>
  <c r="CM123" i="10"/>
  <c r="CN123" i="10" s="1"/>
  <c r="CL124" i="10"/>
  <c r="CM124" i="10"/>
  <c r="CN124" i="10" s="1"/>
  <c r="CL125" i="10"/>
  <c r="CM125" i="10"/>
  <c r="CN125" i="10" s="1"/>
  <c r="CL126" i="10"/>
  <c r="CM126" i="10"/>
  <c r="CN126" i="10" s="1"/>
  <c r="CL127" i="10"/>
  <c r="CM127" i="10"/>
  <c r="CN127" i="10" s="1"/>
  <c r="CL128" i="10"/>
  <c r="CM128" i="10"/>
  <c r="CN128" i="10" s="1"/>
  <c r="CL129" i="10"/>
  <c r="CM129" i="10"/>
  <c r="CN129" i="10" s="1"/>
  <c r="CL130" i="10"/>
  <c r="CM130" i="10"/>
  <c r="CN130" i="10"/>
  <c r="CL131" i="10"/>
  <c r="CM131" i="10"/>
  <c r="CN131" i="10" s="1"/>
  <c r="CL132" i="10"/>
  <c r="CM132" i="10"/>
  <c r="CN132" i="10" s="1"/>
  <c r="CL133" i="10"/>
  <c r="CM133" i="10"/>
  <c r="CN133" i="10" s="1"/>
  <c r="CL134" i="10"/>
  <c r="CM134" i="10"/>
  <c r="CN134" i="10"/>
  <c r="CL135" i="10"/>
  <c r="CM135" i="10"/>
  <c r="CN135" i="10" s="1"/>
  <c r="CL136" i="10"/>
  <c r="CM136" i="10"/>
  <c r="CN136" i="10" s="1"/>
  <c r="CL137" i="10"/>
  <c r="CM137" i="10"/>
  <c r="CN137" i="10" s="1"/>
  <c r="CL138" i="10"/>
  <c r="CM138" i="10"/>
  <c r="CN138" i="10" s="1"/>
  <c r="CL139" i="10"/>
  <c r="CM139" i="10"/>
  <c r="CN139" i="10" s="1"/>
  <c r="CL140" i="10"/>
  <c r="CM140" i="10"/>
  <c r="CN140" i="10" s="1"/>
  <c r="CL141" i="10"/>
  <c r="CM141" i="10"/>
  <c r="CN141" i="10"/>
  <c r="CL142" i="10"/>
  <c r="CM142" i="10"/>
  <c r="CN142" i="10" s="1"/>
  <c r="CL143" i="10"/>
  <c r="CM143" i="10"/>
  <c r="CN143" i="10" s="1"/>
  <c r="CL144" i="10"/>
  <c r="CM144" i="10"/>
  <c r="CN144" i="10" s="1"/>
  <c r="CL145" i="10"/>
  <c r="CM145" i="10"/>
  <c r="CN145" i="10"/>
  <c r="CL146" i="10"/>
  <c r="CM146" i="10"/>
  <c r="CN146" i="10" s="1"/>
  <c r="CL147" i="10"/>
  <c r="CM147" i="10"/>
  <c r="CN147" i="10" s="1"/>
  <c r="CL148" i="10"/>
  <c r="CM148" i="10"/>
  <c r="CN148" i="10" s="1"/>
  <c r="CL149" i="10"/>
  <c r="CM149" i="10"/>
  <c r="CN149" i="10" s="1"/>
  <c r="CL150" i="10"/>
  <c r="CM150" i="10"/>
  <c r="CN150" i="10" s="1"/>
  <c r="CL151" i="10"/>
  <c r="CM151" i="10"/>
  <c r="CN151" i="10" s="1"/>
  <c r="CL152" i="10"/>
  <c r="CM152" i="10"/>
  <c r="CN152" i="10" s="1"/>
  <c r="CL153" i="10"/>
  <c r="CM153" i="10"/>
  <c r="CN153" i="10"/>
  <c r="CL154" i="10"/>
  <c r="CM154" i="10"/>
  <c r="CN154" i="10" s="1"/>
  <c r="CL155" i="10"/>
  <c r="CM155" i="10"/>
  <c r="CN155" i="10" s="1"/>
  <c r="CL156" i="10"/>
  <c r="CM156" i="10"/>
  <c r="CN156" i="10" s="1"/>
  <c r="CL157" i="10"/>
  <c r="CM157" i="10"/>
  <c r="CN157" i="10" s="1"/>
  <c r="CL158" i="10"/>
  <c r="CM158" i="10"/>
  <c r="CN158" i="10" s="1"/>
  <c r="CL159" i="10"/>
  <c r="CM159" i="10"/>
  <c r="CN159" i="10" s="1"/>
  <c r="CL160" i="10"/>
  <c r="CM160" i="10"/>
  <c r="CN160" i="10" s="1"/>
  <c r="CL161" i="10"/>
  <c r="CM161" i="10"/>
  <c r="CN161" i="10"/>
  <c r="CL162" i="10"/>
  <c r="CM162" i="10"/>
  <c r="CN162" i="10"/>
  <c r="CL163" i="10"/>
  <c r="CM163" i="10"/>
  <c r="CN163" i="10" s="1"/>
  <c r="CL164" i="10"/>
  <c r="CM164" i="10"/>
  <c r="CN164" i="10" s="1"/>
  <c r="CL165" i="10"/>
  <c r="CM165" i="10"/>
  <c r="CN165" i="10" s="1"/>
  <c r="CL166" i="10"/>
  <c r="CM166" i="10"/>
  <c r="CN166" i="10" s="1"/>
  <c r="CL167" i="10"/>
  <c r="CM167" i="10"/>
  <c r="CN167" i="10" s="1"/>
  <c r="CL168" i="10"/>
  <c r="CM168" i="10"/>
  <c r="CN168" i="10" s="1"/>
  <c r="CL169" i="10"/>
  <c r="CM169" i="10"/>
  <c r="CN169" i="10" s="1"/>
  <c r="CL170" i="10"/>
  <c r="CM170" i="10"/>
  <c r="CN170" i="10"/>
  <c r="CL171" i="10"/>
  <c r="CM171" i="10"/>
  <c r="CN171" i="10" s="1"/>
  <c r="CL172" i="10"/>
  <c r="CM172" i="10"/>
  <c r="CN172" i="10" s="1"/>
  <c r="CL173" i="10"/>
  <c r="CM173" i="10"/>
  <c r="CN173" i="10" s="1"/>
  <c r="CL174" i="10"/>
  <c r="CM174" i="10"/>
  <c r="CN174" i="10" s="1"/>
  <c r="CL175" i="10"/>
  <c r="CM175" i="10"/>
  <c r="CN175" i="10" s="1"/>
  <c r="CL176" i="10"/>
  <c r="CM176" i="10"/>
  <c r="CN176" i="10" s="1"/>
  <c r="CL177" i="10"/>
  <c r="CM177" i="10"/>
  <c r="CN177" i="10" s="1"/>
  <c r="CL178" i="10"/>
  <c r="CM178" i="10"/>
  <c r="CN178" i="10"/>
  <c r="CL179" i="10"/>
  <c r="CM179" i="10"/>
  <c r="CN179" i="10" s="1"/>
  <c r="CL180" i="10"/>
  <c r="CM180" i="10"/>
  <c r="CN180" i="10" s="1"/>
  <c r="CL181" i="10"/>
  <c r="CM181" i="10"/>
  <c r="CN181" i="10" s="1"/>
  <c r="CL182" i="10"/>
  <c r="CM182" i="10"/>
  <c r="CN182" i="10"/>
  <c r="CL183" i="10"/>
  <c r="CM183" i="10"/>
  <c r="CN183" i="10" s="1"/>
  <c r="CL184" i="10"/>
  <c r="CM184" i="10"/>
  <c r="CN184" i="10" s="1"/>
  <c r="CL185" i="10"/>
  <c r="CM185" i="10"/>
  <c r="CN185" i="10" s="1"/>
  <c r="CL186" i="10"/>
  <c r="CM186" i="10"/>
  <c r="CN186" i="10"/>
  <c r="CL187" i="10"/>
  <c r="CM187" i="10"/>
  <c r="CN187" i="10" s="1"/>
  <c r="CL188" i="10"/>
  <c r="CM188" i="10"/>
  <c r="CN188" i="10" s="1"/>
  <c r="CL189" i="10"/>
  <c r="CM189" i="10"/>
  <c r="CN189" i="10" s="1"/>
  <c r="CL190" i="10"/>
  <c r="CM190" i="10"/>
  <c r="CN190" i="10" s="1"/>
  <c r="CL191" i="10"/>
  <c r="CM191" i="10"/>
  <c r="CN191" i="10" s="1"/>
  <c r="CL192" i="10"/>
  <c r="CM192" i="10"/>
  <c r="CN192" i="10" s="1"/>
  <c r="CL193" i="10"/>
  <c r="CM193" i="10"/>
  <c r="CN193" i="10" s="1"/>
  <c r="CL194" i="10"/>
  <c r="CM194" i="10"/>
  <c r="CN194" i="10"/>
  <c r="CL195" i="10"/>
  <c r="CM195" i="10"/>
  <c r="CN195" i="10" s="1"/>
  <c r="CL196" i="10"/>
  <c r="CM196" i="10"/>
  <c r="CN196" i="10" s="1"/>
  <c r="CL197" i="10"/>
  <c r="CM197" i="10"/>
  <c r="CN197" i="10" s="1"/>
  <c r="CL198" i="10"/>
  <c r="CM198" i="10"/>
  <c r="CN198" i="10"/>
  <c r="CL199" i="10"/>
  <c r="CM199" i="10"/>
  <c r="CN199" i="10" s="1"/>
  <c r="CL200" i="10"/>
  <c r="CM200" i="10"/>
  <c r="CN200" i="10" s="1"/>
  <c r="CL201" i="10"/>
  <c r="CM201" i="10"/>
  <c r="CN201" i="10" s="1"/>
  <c r="CL202" i="10"/>
  <c r="CM202" i="10"/>
  <c r="CN202" i="10" s="1"/>
  <c r="CL203" i="10"/>
  <c r="CM203" i="10"/>
  <c r="CN203" i="10" s="1"/>
  <c r="CL204" i="10"/>
  <c r="CM204" i="10"/>
  <c r="CN204" i="10" s="1"/>
  <c r="CL205" i="10"/>
  <c r="CM205" i="10"/>
  <c r="CN205" i="10" s="1"/>
  <c r="CL206" i="10"/>
  <c r="CM206" i="10"/>
  <c r="CN206" i="10" s="1"/>
  <c r="CJ4" i="10"/>
  <c r="CJ3" i="10"/>
  <c r="J97" i="31"/>
  <c r="G97" i="31"/>
  <c r="L3" i="31"/>
  <c r="D61" i="11"/>
  <c r="D96" i="31"/>
  <c r="D95" i="31"/>
  <c r="D94" i="31"/>
  <c r="D93" i="31"/>
  <c r="D92" i="31"/>
  <c r="D91" i="31"/>
  <c r="D90" i="31"/>
  <c r="D77" i="31"/>
  <c r="D76" i="31"/>
  <c r="J71" i="31"/>
  <c r="G71" i="31"/>
  <c r="K3" i="31" s="1"/>
  <c r="D60" i="11" s="1"/>
  <c r="D70" i="31"/>
  <c r="D69" i="31"/>
  <c r="D68" i="31"/>
  <c r="D67" i="31"/>
  <c r="D66" i="31"/>
  <c r="D51" i="31"/>
  <c r="D52" i="31"/>
  <c r="D53" i="31"/>
  <c r="D54" i="31"/>
  <c r="D55" i="31"/>
  <c r="D56" i="31"/>
  <c r="D57" i="31"/>
  <c r="D58" i="31"/>
  <c r="D59" i="31"/>
  <c r="D60" i="31"/>
  <c r="D61" i="31"/>
  <c r="D62" i="31"/>
  <c r="D63" i="31"/>
  <c r="D64" i="31"/>
  <c r="J45" i="31"/>
  <c r="H45" i="31"/>
  <c r="P45" i="31" s="1"/>
  <c r="G45" i="31"/>
  <c r="J3" i="31" s="1"/>
  <c r="D59" i="11" s="1"/>
  <c r="D10" i="31"/>
  <c r="M3" i="31"/>
  <c r="M1" i="31"/>
  <c r="L1" i="31"/>
  <c r="K1" i="31"/>
  <c r="J1" i="31"/>
  <c r="AU13" i="10"/>
  <c r="AU14" i="10"/>
  <c r="AU15" i="10"/>
  <c r="AU16" i="10"/>
  <c r="AU17" i="10"/>
  <c r="AU18" i="10"/>
  <c r="AU19" i="10"/>
  <c r="AU20" i="10"/>
  <c r="AU21" i="10"/>
  <c r="AU22" i="10"/>
  <c r="AU23" i="10"/>
  <c r="AU24" i="10"/>
  <c r="AU25" i="10"/>
  <c r="AU26" i="10"/>
  <c r="AU27" i="10"/>
  <c r="AU28" i="10"/>
  <c r="AU29" i="10"/>
  <c r="AU30" i="10"/>
  <c r="AU31" i="10"/>
  <c r="AU32" i="10"/>
  <c r="AU33" i="10"/>
  <c r="AU34" i="10"/>
  <c r="AU35" i="10"/>
  <c r="AU36" i="10"/>
  <c r="AU37" i="10"/>
  <c r="AU38" i="10"/>
  <c r="AU39" i="10"/>
  <c r="AU40" i="10"/>
  <c r="AU41" i="10"/>
  <c r="AU42" i="10"/>
  <c r="AU43" i="10"/>
  <c r="AU44" i="10"/>
  <c r="AU45" i="10"/>
  <c r="AU46" i="10"/>
  <c r="AU47" i="10"/>
  <c r="AU48" i="10"/>
  <c r="AU49" i="10"/>
  <c r="AU50" i="10"/>
  <c r="AU51" i="10"/>
  <c r="AU52" i="10"/>
  <c r="AU53" i="10"/>
  <c r="AU54" i="10"/>
  <c r="AU55" i="10"/>
  <c r="AU56" i="10"/>
  <c r="AU57" i="10"/>
  <c r="AU58" i="10"/>
  <c r="AU59" i="10"/>
  <c r="AU60" i="10"/>
  <c r="AU61" i="10"/>
  <c r="AU62" i="10"/>
  <c r="AU63" i="10"/>
  <c r="AU64" i="10"/>
  <c r="AU65" i="10"/>
  <c r="AU66" i="10"/>
  <c r="AU67" i="10"/>
  <c r="AU68" i="10"/>
  <c r="AU69" i="10"/>
  <c r="AU70" i="10"/>
  <c r="AU71" i="10"/>
  <c r="AU72" i="10"/>
  <c r="AU73" i="10"/>
  <c r="AU74" i="10"/>
  <c r="AU75" i="10"/>
  <c r="AU76" i="10"/>
  <c r="AU77" i="10"/>
  <c r="AU78" i="10"/>
  <c r="AU79" i="10"/>
  <c r="AU80" i="10"/>
  <c r="AU81" i="10"/>
  <c r="AU82" i="10"/>
  <c r="AU83" i="10"/>
  <c r="AU84" i="10"/>
  <c r="AU85" i="10"/>
  <c r="AU86" i="10"/>
  <c r="AU87" i="10"/>
  <c r="AU88" i="10"/>
  <c r="AU89" i="10"/>
  <c r="AU90" i="10"/>
  <c r="AU91" i="10"/>
  <c r="AU92" i="10"/>
  <c r="AU93" i="10"/>
  <c r="AU94" i="10"/>
  <c r="AU95" i="10"/>
  <c r="AU96" i="10"/>
  <c r="AU97" i="10"/>
  <c r="AU98" i="10"/>
  <c r="AU99" i="10"/>
  <c r="AU100" i="10"/>
  <c r="AU101" i="10"/>
  <c r="AU102" i="10"/>
  <c r="AU103" i="10"/>
  <c r="AU104" i="10"/>
  <c r="AU105" i="10"/>
  <c r="AU106" i="10"/>
  <c r="AU107" i="10"/>
  <c r="AU108" i="10"/>
  <c r="AU109" i="10"/>
  <c r="AU110" i="10"/>
  <c r="AU111" i="10"/>
  <c r="AU112" i="10"/>
  <c r="AU113" i="10"/>
  <c r="AU114" i="10"/>
  <c r="AU115" i="10"/>
  <c r="AU116" i="10"/>
  <c r="AU117" i="10"/>
  <c r="AU118" i="10"/>
  <c r="AU119" i="10"/>
  <c r="AU120" i="10"/>
  <c r="AU121" i="10"/>
  <c r="AU122" i="10"/>
  <c r="AU123" i="10"/>
  <c r="AU124" i="10"/>
  <c r="AU125" i="10"/>
  <c r="AU126" i="10"/>
  <c r="AU127" i="10"/>
  <c r="AU128" i="10"/>
  <c r="AU129" i="10"/>
  <c r="AU130" i="10"/>
  <c r="AU131" i="10"/>
  <c r="AU132" i="10"/>
  <c r="AU133" i="10"/>
  <c r="AU134" i="10"/>
  <c r="AU135" i="10"/>
  <c r="AU136" i="10"/>
  <c r="AU137" i="10"/>
  <c r="AU138" i="10"/>
  <c r="AU139" i="10"/>
  <c r="AU140" i="10"/>
  <c r="AU141" i="10"/>
  <c r="AU142" i="10"/>
  <c r="AU143" i="10"/>
  <c r="AU144" i="10"/>
  <c r="AU145" i="10"/>
  <c r="AU146" i="10"/>
  <c r="AU147" i="10"/>
  <c r="AU148" i="10"/>
  <c r="AU149" i="10"/>
  <c r="AU150" i="10"/>
  <c r="AU151" i="10"/>
  <c r="AU152" i="10"/>
  <c r="AU153" i="10"/>
  <c r="AU154" i="10"/>
  <c r="AU155" i="10"/>
  <c r="AU156" i="10"/>
  <c r="AU157" i="10"/>
  <c r="AU158" i="10"/>
  <c r="AU159" i="10"/>
  <c r="AU160" i="10"/>
  <c r="AU161" i="10"/>
  <c r="AU162" i="10"/>
  <c r="AU163" i="10"/>
  <c r="AU164" i="10"/>
  <c r="AU165" i="10"/>
  <c r="AU166" i="10"/>
  <c r="AU167" i="10"/>
  <c r="AU168" i="10"/>
  <c r="AU169" i="10"/>
  <c r="AU170" i="10"/>
  <c r="AU171" i="10"/>
  <c r="AU172" i="10"/>
  <c r="AU173" i="10"/>
  <c r="AU174" i="10"/>
  <c r="AU175" i="10"/>
  <c r="AU176" i="10"/>
  <c r="AU177" i="10"/>
  <c r="AU178" i="10"/>
  <c r="AU179" i="10"/>
  <c r="AU180" i="10"/>
  <c r="AU181" i="10"/>
  <c r="AU182" i="10"/>
  <c r="AU183" i="10"/>
  <c r="AU184" i="10"/>
  <c r="AU185" i="10"/>
  <c r="AU186" i="10"/>
  <c r="AU187" i="10"/>
  <c r="AU188" i="10"/>
  <c r="AU189" i="10"/>
  <c r="AU190" i="10"/>
  <c r="AU191" i="10"/>
  <c r="AU192" i="10"/>
  <c r="AU193" i="10"/>
  <c r="AU194" i="10"/>
  <c r="AU195" i="10"/>
  <c r="AU196" i="10"/>
  <c r="AU197" i="10"/>
  <c r="AU198" i="10"/>
  <c r="AU199" i="10"/>
  <c r="AU200" i="10"/>
  <c r="AU201" i="10"/>
  <c r="AU202" i="10"/>
  <c r="AU203" i="10"/>
  <c r="AU204" i="10"/>
  <c r="AU205" i="10"/>
  <c r="AU206" i="10"/>
  <c r="F119" i="13"/>
  <c r="F50" i="13"/>
  <c r="D26" i="13"/>
  <c r="D27" i="13"/>
  <c r="D28" i="13"/>
  <c r="D29" i="13"/>
  <c r="D30" i="13"/>
  <c r="D31" i="13"/>
  <c r="D32" i="13"/>
  <c r="D33" i="13"/>
  <c r="D34" i="13"/>
  <c r="D35" i="13"/>
  <c r="D36" i="13"/>
  <c r="D37" i="13"/>
  <c r="D38" i="13"/>
  <c r="D39" i="13"/>
  <c r="D40" i="13"/>
  <c r="D41" i="13"/>
  <c r="D42" i="13"/>
  <c r="D43" i="13"/>
  <c r="D44" i="13"/>
  <c r="D45" i="13"/>
  <c r="D46" i="13"/>
  <c r="D47" i="13"/>
  <c r="D48" i="13"/>
  <c r="D49" i="13"/>
  <c r="D52" i="13"/>
  <c r="D53" i="13"/>
  <c r="D54" i="13"/>
  <c r="G1" i="13"/>
  <c r="AT3" i="10"/>
  <c r="H1" i="13"/>
  <c r="H50" i="13"/>
  <c r="G3" i="13"/>
  <c r="D5" i="13"/>
  <c r="D6" i="13"/>
  <c r="D7" i="13"/>
  <c r="D8" i="13"/>
  <c r="D9" i="13"/>
  <c r="D10" i="13"/>
  <c r="D11" i="13"/>
  <c r="D12" i="13"/>
  <c r="D13" i="13"/>
  <c r="D14" i="13"/>
  <c r="D15" i="13"/>
  <c r="D16" i="13"/>
  <c r="D17" i="13"/>
  <c r="D18" i="13"/>
  <c r="D19" i="13"/>
  <c r="D20" i="13"/>
  <c r="D21" i="13"/>
  <c r="D11" i="31"/>
  <c r="D12" i="31"/>
  <c r="D13" i="31"/>
  <c r="D14" i="31"/>
  <c r="D15" i="31"/>
  <c r="D16" i="31"/>
  <c r="D17" i="31"/>
  <c r="D18" i="31"/>
  <c r="D78" i="31"/>
  <c r="D79" i="31"/>
  <c r="D80" i="31"/>
  <c r="D81" i="31"/>
  <c r="D82" i="31"/>
  <c r="D83" i="31"/>
  <c r="D50" i="13"/>
  <c r="D41" i="31"/>
  <c r="D42" i="31"/>
  <c r="D43" i="31"/>
  <c r="D44" i="31"/>
  <c r="D19" i="31"/>
  <c r="D20" i="31"/>
  <c r="D21" i="31"/>
  <c r="D22" i="31"/>
  <c r="D23" i="31"/>
  <c r="D24" i="31"/>
  <c r="D25" i="31"/>
  <c r="D26" i="31"/>
  <c r="D27" i="31"/>
  <c r="D28" i="31"/>
  <c r="D97" i="31"/>
  <c r="D45" i="31"/>
  <c r="ED44" i="10"/>
  <c r="ED45" i="10"/>
  <c r="ED46" i="10"/>
  <c r="ED47" i="10"/>
  <c r="ED48" i="10"/>
  <c r="ED49" i="10"/>
  <c r="ED50" i="10"/>
  <c r="ED51" i="10"/>
  <c r="ED52" i="10"/>
  <c r="ED53" i="10"/>
  <c r="ED54" i="10"/>
  <c r="ED55" i="10"/>
  <c r="ED56" i="10"/>
  <c r="ED57" i="10"/>
  <c r="ED58" i="10"/>
  <c r="ED59" i="10"/>
  <c r="ED60" i="10"/>
  <c r="ED61" i="10"/>
  <c r="ED62" i="10"/>
  <c r="ED63" i="10"/>
  <c r="ED64" i="10"/>
  <c r="ED65" i="10"/>
  <c r="ED66" i="10"/>
  <c r="ED67" i="10"/>
  <c r="ED68" i="10"/>
  <c r="ED69" i="10"/>
  <c r="ED70" i="10"/>
  <c r="ED71" i="10"/>
  <c r="ED72" i="10"/>
  <c r="ED73" i="10"/>
  <c r="ED74" i="10"/>
  <c r="ED75" i="10"/>
  <c r="ED76" i="10"/>
  <c r="ED77" i="10"/>
  <c r="ED78" i="10"/>
  <c r="ED79" i="10"/>
  <c r="ED80" i="10"/>
  <c r="ED81" i="10"/>
  <c r="ED82" i="10"/>
  <c r="ED83" i="10"/>
  <c r="ED84" i="10"/>
  <c r="ED85" i="10"/>
  <c r="ED86" i="10"/>
  <c r="ED87" i="10"/>
  <c r="ED88" i="10"/>
  <c r="ED89" i="10"/>
  <c r="ED90" i="10"/>
  <c r="ED91" i="10"/>
  <c r="ED92" i="10"/>
  <c r="ED93" i="10"/>
  <c r="ED94" i="10"/>
  <c r="ED95" i="10"/>
  <c r="ED96" i="10"/>
  <c r="ED97" i="10"/>
  <c r="ED98" i="10"/>
  <c r="ED99" i="10"/>
  <c r="ED100" i="10"/>
  <c r="ED101" i="10"/>
  <c r="ED102" i="10"/>
  <c r="ED103" i="10"/>
  <c r="ED104" i="10"/>
  <c r="ED105" i="10"/>
  <c r="ED106" i="10"/>
  <c r="ED107" i="10"/>
  <c r="ED108" i="10"/>
  <c r="ED109" i="10"/>
  <c r="ED110" i="10"/>
  <c r="ED111" i="10"/>
  <c r="ED112" i="10"/>
  <c r="ED113" i="10"/>
  <c r="ED114" i="10"/>
  <c r="ED115" i="10"/>
  <c r="ED116" i="10"/>
  <c r="ED117" i="10"/>
  <c r="ED118" i="10"/>
  <c r="ED119" i="10"/>
  <c r="ED120" i="10"/>
  <c r="ED121" i="10"/>
  <c r="ED122" i="10"/>
  <c r="ED123" i="10"/>
  <c r="ED124" i="10"/>
  <c r="ED125" i="10"/>
  <c r="ED126" i="10"/>
  <c r="ED127" i="10"/>
  <c r="ED128" i="10"/>
  <c r="ED129" i="10"/>
  <c r="ED130" i="10"/>
  <c r="ED131" i="10"/>
  <c r="ED132" i="10"/>
  <c r="ED133" i="10"/>
  <c r="ED134" i="10"/>
  <c r="ED135" i="10"/>
  <c r="ED136" i="10"/>
  <c r="ED137" i="10"/>
  <c r="ED138" i="10"/>
  <c r="ED139" i="10"/>
  <c r="ED140" i="10"/>
  <c r="ED141" i="10"/>
  <c r="ED142" i="10"/>
  <c r="ED143" i="10"/>
  <c r="ED144" i="10"/>
  <c r="ED145" i="10"/>
  <c r="ED146" i="10"/>
  <c r="ED147" i="10"/>
  <c r="ED148" i="10"/>
  <c r="ED149" i="10"/>
  <c r="ED150" i="10"/>
  <c r="ED151" i="10"/>
  <c r="ED152" i="10"/>
  <c r="ED153" i="10"/>
  <c r="ED154" i="10"/>
  <c r="ED155" i="10"/>
  <c r="ED156" i="10"/>
  <c r="ED157" i="10"/>
  <c r="ED158" i="10"/>
  <c r="ED159" i="10"/>
  <c r="ED160" i="10"/>
  <c r="ED161" i="10"/>
  <c r="ED162" i="10"/>
  <c r="ED163" i="10"/>
  <c r="ED164" i="10"/>
  <c r="ED165" i="10"/>
  <c r="ED166" i="10"/>
  <c r="ED167" i="10"/>
  <c r="ED168" i="10"/>
  <c r="ED169" i="10"/>
  <c r="ED170" i="10"/>
  <c r="ED171" i="10"/>
  <c r="ED172" i="10"/>
  <c r="ED173" i="10"/>
  <c r="ED174" i="10"/>
  <c r="ED175" i="10"/>
  <c r="ED176" i="10"/>
  <c r="ED177" i="10"/>
  <c r="ED178" i="10"/>
  <c r="ED179" i="10"/>
  <c r="ED180" i="10"/>
  <c r="ED181" i="10"/>
  <c r="ED182" i="10"/>
  <c r="ED183" i="10"/>
  <c r="ED184" i="10"/>
  <c r="ED185" i="10"/>
  <c r="ED186" i="10"/>
  <c r="ED187" i="10"/>
  <c r="ED188" i="10"/>
  <c r="ED189" i="10"/>
  <c r="ED190" i="10"/>
  <c r="ED191" i="10"/>
  <c r="ED192" i="10"/>
  <c r="ED193" i="10"/>
  <c r="ED194" i="10"/>
  <c r="ED195" i="10"/>
  <c r="ED196" i="10"/>
  <c r="ED197" i="10"/>
  <c r="ED198" i="10"/>
  <c r="ED199" i="10"/>
  <c r="ED200" i="10"/>
  <c r="ED201" i="10"/>
  <c r="ED202" i="10"/>
  <c r="ED203" i="10"/>
  <c r="ED204" i="10"/>
  <c r="ED205" i="10"/>
  <c r="AB10" i="10"/>
  <c r="AC10" i="10"/>
  <c r="AD10" i="10"/>
  <c r="AE10" i="10"/>
  <c r="AB11" i="10"/>
  <c r="AC11" i="10"/>
  <c r="AD11" i="10"/>
  <c r="AE11" i="10"/>
  <c r="AB12" i="10"/>
  <c r="AC12" i="10"/>
  <c r="AD12" i="10"/>
  <c r="AE12" i="10"/>
  <c r="D5" i="15"/>
  <c r="D6" i="15"/>
  <c r="D7" i="15"/>
  <c r="D8" i="15"/>
  <c r="I1" i="15"/>
  <c r="J1" i="15"/>
  <c r="E5" i="15"/>
  <c r="E6" i="15"/>
  <c r="D9" i="15"/>
  <c r="D10" i="15"/>
  <c r="D43" i="15" s="1"/>
  <c r="D11" i="15"/>
  <c r="D12" i="15"/>
  <c r="D13" i="15"/>
  <c r="D14" i="15"/>
  <c r="D15" i="15"/>
  <c r="D16" i="15"/>
  <c r="D17" i="15"/>
  <c r="E17" i="15"/>
  <c r="D18" i="15"/>
  <c r="E18" i="15"/>
  <c r="D19" i="15"/>
  <c r="E19" i="15"/>
  <c r="D20" i="15"/>
  <c r="E20" i="15"/>
  <c r="D21" i="15"/>
  <c r="E21" i="15"/>
  <c r="D22" i="15"/>
  <c r="E22" i="15"/>
  <c r="D23" i="15"/>
  <c r="D24" i="15"/>
  <c r="D25" i="15"/>
  <c r="D26" i="15"/>
  <c r="D27" i="15"/>
  <c r="D28" i="15"/>
  <c r="D29" i="15"/>
  <c r="D30" i="15"/>
  <c r="D31" i="15"/>
  <c r="D32" i="15"/>
  <c r="D33" i="15"/>
  <c r="D34" i="15"/>
  <c r="D35" i="15"/>
  <c r="D36" i="15"/>
  <c r="D37" i="15"/>
  <c r="D38" i="15"/>
  <c r="D39" i="15"/>
  <c r="D40" i="15"/>
  <c r="D41" i="15"/>
  <c r="D42"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4" i="15"/>
  <c r="D145" i="15"/>
  <c r="E145" i="15"/>
  <c r="D146" i="15"/>
  <c r="D147" i="15"/>
  <c r="D148" i="15"/>
  <c r="D149" i="15"/>
  <c r="D150" i="15"/>
  <c r="D151" i="15"/>
  <c r="E151" i="15"/>
  <c r="D152" i="15"/>
  <c r="E152" i="15"/>
  <c r="D153" i="15"/>
  <c r="E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AD13" i="10"/>
  <c r="AE13" i="10"/>
  <c r="BB13" i="10"/>
  <c r="BC13" i="10" s="1"/>
  <c r="BD13" i="10"/>
  <c r="BF13" i="10"/>
  <c r="BP13" i="10"/>
  <c r="CD13" i="10"/>
  <c r="CE13" i="10" s="1"/>
  <c r="CF13" i="10" s="1"/>
  <c r="CG13" i="10" s="1"/>
  <c r="DP13" i="10"/>
  <c r="AD14" i="10"/>
  <c r="AE14" i="10"/>
  <c r="BB14" i="10"/>
  <c r="BC14" i="10" s="1"/>
  <c r="BD14" i="10"/>
  <c r="BE14" i="10" s="1"/>
  <c r="BF14" i="10"/>
  <c r="BP14" i="10"/>
  <c r="CD14" i="10"/>
  <c r="CE14" i="10" s="1"/>
  <c r="CF14" i="10" s="1"/>
  <c r="CG14" i="10" s="1"/>
  <c r="DP14" i="10"/>
  <c r="AD15" i="10"/>
  <c r="AE15" i="10"/>
  <c r="BB15" i="10"/>
  <c r="BC15" i="10" s="1"/>
  <c r="BD15" i="10"/>
  <c r="BE15" i="10" s="1"/>
  <c r="BF15" i="10"/>
  <c r="BP15" i="10"/>
  <c r="CD15" i="10"/>
  <c r="CE15" i="10" s="1"/>
  <c r="CF15" i="10" s="1"/>
  <c r="CG15" i="10" s="1"/>
  <c r="DP15" i="10"/>
  <c r="DX15" i="10"/>
  <c r="AD16" i="10"/>
  <c r="AE16" i="10"/>
  <c r="BB16" i="10"/>
  <c r="BC16" i="10" s="1"/>
  <c r="BD16" i="10"/>
  <c r="BF16" i="10"/>
  <c r="BP16" i="10"/>
  <c r="CD16" i="10"/>
  <c r="CE16" i="10" s="1"/>
  <c r="CF16" i="10" s="1"/>
  <c r="CG16" i="10" s="1"/>
  <c r="DP16" i="10"/>
  <c r="DX16" i="10"/>
  <c r="AD17" i="10"/>
  <c r="AE17" i="10"/>
  <c r="BB17" i="10"/>
  <c r="BC17" i="10" s="1"/>
  <c r="BD17" i="10"/>
  <c r="BE17" i="10" s="1"/>
  <c r="BF17" i="10"/>
  <c r="BP17" i="10"/>
  <c r="CD17" i="10"/>
  <c r="CE17" i="10" s="1"/>
  <c r="CF17" i="10" s="1"/>
  <c r="CG17" i="10" s="1"/>
  <c r="DP17" i="10"/>
  <c r="DX17" i="10"/>
  <c r="AD18" i="10"/>
  <c r="AE18" i="10"/>
  <c r="BB18" i="10"/>
  <c r="BC18" i="10" s="1"/>
  <c r="BD18" i="10"/>
  <c r="BF18" i="10"/>
  <c r="BP18" i="10"/>
  <c r="CD18" i="10"/>
  <c r="CE18" i="10" s="1"/>
  <c r="CF18" i="10" s="1"/>
  <c r="CG18" i="10" s="1"/>
  <c r="DP18" i="10"/>
  <c r="DX18" i="10"/>
  <c r="AD19" i="10"/>
  <c r="AE19" i="10"/>
  <c r="BB19" i="10"/>
  <c r="BC19" i="10" s="1"/>
  <c r="BD19" i="10"/>
  <c r="BF19" i="10"/>
  <c r="BP19" i="10"/>
  <c r="CD19" i="10"/>
  <c r="CE19" i="10" s="1"/>
  <c r="CF19" i="10" s="1"/>
  <c r="CG19" i="10" s="1"/>
  <c r="DP19" i="10"/>
  <c r="DX19" i="10"/>
  <c r="AD20" i="10"/>
  <c r="AE20" i="10"/>
  <c r="BB20" i="10"/>
  <c r="BC20" i="10" s="1"/>
  <c r="BD20" i="10"/>
  <c r="BF20" i="10"/>
  <c r="BP20" i="10"/>
  <c r="CD20" i="10"/>
  <c r="CE20" i="10" s="1"/>
  <c r="CF20" i="10" s="1"/>
  <c r="CG20" i="10" s="1"/>
  <c r="DP20" i="10"/>
  <c r="DX20" i="10"/>
  <c r="AD21" i="10"/>
  <c r="AE21" i="10"/>
  <c r="BB21" i="10"/>
  <c r="BC21" i="10" s="1"/>
  <c r="BD21" i="10"/>
  <c r="BF21" i="10"/>
  <c r="BP21" i="10"/>
  <c r="CD21" i="10"/>
  <c r="CE21" i="10" s="1"/>
  <c r="CF21" i="10" s="1"/>
  <c r="CG21" i="10" s="1"/>
  <c r="DP21" i="10"/>
  <c r="DX21" i="10"/>
  <c r="AD22" i="10"/>
  <c r="AE22" i="10"/>
  <c r="BB22" i="10"/>
  <c r="BC22" i="10" s="1"/>
  <c r="BD22" i="10"/>
  <c r="BF22" i="10"/>
  <c r="BP22" i="10"/>
  <c r="CD22" i="10"/>
  <c r="CE22" i="10" s="1"/>
  <c r="CF22" i="10" s="1"/>
  <c r="CG22" i="10" s="1"/>
  <c r="DP22" i="10"/>
  <c r="DX22" i="10"/>
  <c r="AD23" i="10"/>
  <c r="AE23" i="10"/>
  <c r="BB23" i="10"/>
  <c r="BC23" i="10" s="1"/>
  <c r="BD23" i="10"/>
  <c r="BF23" i="10"/>
  <c r="BP23" i="10"/>
  <c r="CD23" i="10"/>
  <c r="CE23" i="10" s="1"/>
  <c r="CF23" i="10" s="1"/>
  <c r="CG23" i="10" s="1"/>
  <c r="DP23" i="10"/>
  <c r="DX23" i="10"/>
  <c r="AD24" i="10"/>
  <c r="AE24" i="10"/>
  <c r="BB24" i="10"/>
  <c r="BC24" i="10" s="1"/>
  <c r="BD24" i="10"/>
  <c r="BE24" i="10" s="1"/>
  <c r="BF24" i="10"/>
  <c r="BP24" i="10"/>
  <c r="CD24" i="10"/>
  <c r="CE24" i="10" s="1"/>
  <c r="CF24" i="10" s="1"/>
  <c r="CG24" i="10" s="1"/>
  <c r="DP24" i="10"/>
  <c r="DX24" i="10"/>
  <c r="AD25" i="10"/>
  <c r="AE25" i="10"/>
  <c r="BB25" i="10"/>
  <c r="BC25" i="10" s="1"/>
  <c r="BD25" i="10"/>
  <c r="BF25" i="10"/>
  <c r="BP25" i="10"/>
  <c r="CD25" i="10"/>
  <c r="CE25" i="10" s="1"/>
  <c r="CF25" i="10" s="1"/>
  <c r="CG25" i="10" s="1"/>
  <c r="DP25" i="10"/>
  <c r="DX25" i="10"/>
  <c r="AD26" i="10"/>
  <c r="AE26" i="10"/>
  <c r="BB26" i="10"/>
  <c r="BC26" i="10" s="1"/>
  <c r="BD26" i="10"/>
  <c r="BF26" i="10"/>
  <c r="BP26" i="10"/>
  <c r="CD26" i="10"/>
  <c r="CE26" i="10"/>
  <c r="CF26" i="10" s="1"/>
  <c r="DP26" i="10"/>
  <c r="DX26" i="10"/>
  <c r="AD27" i="10"/>
  <c r="AE27" i="10"/>
  <c r="BB27" i="10"/>
  <c r="BC27" i="10" s="1"/>
  <c r="BD27" i="10"/>
  <c r="BE27" i="10" s="1"/>
  <c r="BF27" i="10"/>
  <c r="BP27" i="10"/>
  <c r="CD27" i="10"/>
  <c r="CE27" i="10" s="1"/>
  <c r="CF27" i="10" s="1"/>
  <c r="CG27" i="10" s="1"/>
  <c r="DP27" i="10"/>
  <c r="DX27" i="10"/>
  <c r="AD28" i="10"/>
  <c r="AE28" i="10"/>
  <c r="BB28" i="10"/>
  <c r="BC28" i="10" s="1"/>
  <c r="BD28" i="10"/>
  <c r="BF28" i="10"/>
  <c r="BP28" i="10"/>
  <c r="CD28" i="10"/>
  <c r="CE28" i="10" s="1"/>
  <c r="CF28" i="10" s="1"/>
  <c r="CG28" i="10" s="1"/>
  <c r="DP28" i="10"/>
  <c r="DX28" i="10"/>
  <c r="AD29" i="10"/>
  <c r="AE29" i="10"/>
  <c r="BB29" i="10"/>
  <c r="BC29" i="10" s="1"/>
  <c r="BD29" i="10"/>
  <c r="BF29" i="10"/>
  <c r="BP29" i="10"/>
  <c r="CD29" i="10"/>
  <c r="CE29" i="10" s="1"/>
  <c r="CF29" i="10" s="1"/>
  <c r="CG29" i="10" s="1"/>
  <c r="DP29" i="10"/>
  <c r="DX29" i="10"/>
  <c r="AD30" i="10"/>
  <c r="AE30" i="10"/>
  <c r="BB30" i="10"/>
  <c r="BC30" i="10" s="1"/>
  <c r="BD30" i="10"/>
  <c r="BE30" i="10" s="1"/>
  <c r="BF30" i="10"/>
  <c r="BP30" i="10"/>
  <c r="CD30" i="10"/>
  <c r="CE30" i="10"/>
  <c r="CF30" i="10" s="1"/>
  <c r="CG30" i="10" s="1"/>
  <c r="DP30" i="10"/>
  <c r="DX30" i="10"/>
  <c r="AD31" i="10"/>
  <c r="AE31" i="10"/>
  <c r="BB31" i="10"/>
  <c r="BC31" i="10" s="1"/>
  <c r="BD31" i="10"/>
  <c r="BF31" i="10"/>
  <c r="BP31" i="10"/>
  <c r="CD31" i="10"/>
  <c r="CE31" i="10" s="1"/>
  <c r="CF31" i="10" s="1"/>
  <c r="CG31" i="10" s="1"/>
  <c r="DP31" i="10"/>
  <c r="DX31" i="10"/>
  <c r="AD32" i="10"/>
  <c r="AE32" i="10"/>
  <c r="BB32" i="10"/>
  <c r="BC32" i="10" s="1"/>
  <c r="BD32" i="10"/>
  <c r="BF32" i="10"/>
  <c r="BP32" i="10"/>
  <c r="CD32" i="10"/>
  <c r="CE32" i="10" s="1"/>
  <c r="CF32" i="10" s="1"/>
  <c r="CG32" i="10" s="1"/>
  <c r="DP32" i="10"/>
  <c r="DX32" i="10"/>
  <c r="AD33" i="10"/>
  <c r="AE33" i="10"/>
  <c r="BB33" i="10"/>
  <c r="BC33" i="10" s="1"/>
  <c r="BD33" i="10"/>
  <c r="BF33" i="10"/>
  <c r="BP33" i="10"/>
  <c r="CD33" i="10"/>
  <c r="CE33" i="10" s="1"/>
  <c r="CF33" i="10" s="1"/>
  <c r="CG33" i="10" s="1"/>
  <c r="DP33" i="10"/>
  <c r="DX33" i="10"/>
  <c r="AD34" i="10"/>
  <c r="AE34" i="10"/>
  <c r="BB34" i="10"/>
  <c r="BC34" i="10" s="1"/>
  <c r="BD34" i="10"/>
  <c r="BE34" i="10" s="1"/>
  <c r="BF34" i="10"/>
  <c r="BP34" i="10"/>
  <c r="CD34" i="10"/>
  <c r="CE34" i="10" s="1"/>
  <c r="CF34" i="10" s="1"/>
  <c r="CG34" i="10" s="1"/>
  <c r="DP34" i="10"/>
  <c r="DX34" i="10"/>
  <c r="AD35" i="10"/>
  <c r="AE35" i="10"/>
  <c r="BB35" i="10"/>
  <c r="BC35" i="10" s="1"/>
  <c r="BD35" i="10"/>
  <c r="BE35" i="10" s="1"/>
  <c r="BF35" i="10"/>
  <c r="BP35" i="10"/>
  <c r="CD35" i="10"/>
  <c r="CE35" i="10" s="1"/>
  <c r="CF35" i="10" s="1"/>
  <c r="CG35" i="10" s="1"/>
  <c r="DP35" i="10"/>
  <c r="DX35" i="10"/>
  <c r="AD36" i="10"/>
  <c r="AE36" i="10"/>
  <c r="BB36" i="10"/>
  <c r="BC36" i="10" s="1"/>
  <c r="BD36" i="10"/>
  <c r="BE36" i="10" s="1"/>
  <c r="BF36" i="10"/>
  <c r="BP36" i="10"/>
  <c r="CD36" i="10"/>
  <c r="CE36" i="10" s="1"/>
  <c r="CF36" i="10" s="1"/>
  <c r="CG36" i="10" s="1"/>
  <c r="DP36" i="10"/>
  <c r="DX36" i="10"/>
  <c r="AD37" i="10"/>
  <c r="AE37" i="10"/>
  <c r="BB37" i="10"/>
  <c r="BC37" i="10" s="1"/>
  <c r="BD37" i="10"/>
  <c r="BE37" i="10" s="1"/>
  <c r="BF37" i="10"/>
  <c r="BP37" i="10"/>
  <c r="CD37" i="10"/>
  <c r="CE37" i="10" s="1"/>
  <c r="CF37" i="10" s="1"/>
  <c r="CG37" i="10" s="1"/>
  <c r="DP37" i="10"/>
  <c r="DX37" i="10"/>
  <c r="AD38" i="10"/>
  <c r="AE38" i="10"/>
  <c r="BB38" i="10"/>
  <c r="BC38" i="10" s="1"/>
  <c r="BD38" i="10"/>
  <c r="BE38" i="10" s="1"/>
  <c r="BF38" i="10"/>
  <c r="BP38" i="10"/>
  <c r="CD38" i="10"/>
  <c r="CE38" i="10" s="1"/>
  <c r="CF38" i="10" s="1"/>
  <c r="CG38" i="10" s="1"/>
  <c r="DP38" i="10"/>
  <c r="DX38" i="10"/>
  <c r="AD39" i="10"/>
  <c r="AE39" i="10"/>
  <c r="BB39" i="10"/>
  <c r="BC39" i="10" s="1"/>
  <c r="BD39" i="10"/>
  <c r="BE39" i="10" s="1"/>
  <c r="BF39" i="10"/>
  <c r="BP39" i="10"/>
  <c r="CD39" i="10"/>
  <c r="CE39" i="10" s="1"/>
  <c r="CF39" i="10" s="1"/>
  <c r="CG39" i="10" s="1"/>
  <c r="DP39" i="10"/>
  <c r="DX39" i="10"/>
  <c r="AD40" i="10"/>
  <c r="AE40" i="10"/>
  <c r="BB40" i="10"/>
  <c r="BC40" i="10" s="1"/>
  <c r="BD40" i="10"/>
  <c r="BE40" i="10" s="1"/>
  <c r="BF40" i="10"/>
  <c r="BP40" i="10"/>
  <c r="CD40" i="10"/>
  <c r="CE40" i="10" s="1"/>
  <c r="CF40" i="10" s="1"/>
  <c r="CG40" i="10" s="1"/>
  <c r="DP40" i="10"/>
  <c r="DX40" i="10"/>
  <c r="AD41" i="10"/>
  <c r="AE41" i="10"/>
  <c r="BB41" i="10"/>
  <c r="BC41" i="10" s="1"/>
  <c r="BD41" i="10"/>
  <c r="BE41" i="10" s="1"/>
  <c r="BF41" i="10"/>
  <c r="BP41" i="10"/>
  <c r="CD41" i="10"/>
  <c r="CE41" i="10" s="1"/>
  <c r="CF41" i="10" s="1"/>
  <c r="CG41" i="10" s="1"/>
  <c r="DP41" i="10"/>
  <c r="DX41" i="10"/>
  <c r="AD42" i="10"/>
  <c r="AE42" i="10"/>
  <c r="BB42" i="10"/>
  <c r="BC42" i="10" s="1"/>
  <c r="BD42" i="10"/>
  <c r="BE42" i="10" s="1"/>
  <c r="BF42" i="10"/>
  <c r="BP42" i="10"/>
  <c r="CD42" i="10"/>
  <c r="CE42" i="10" s="1"/>
  <c r="CF42" i="10" s="1"/>
  <c r="CG42" i="10" s="1"/>
  <c r="DP42" i="10"/>
  <c r="DX42" i="10"/>
  <c r="AD43" i="10"/>
  <c r="AE43" i="10"/>
  <c r="BB43" i="10"/>
  <c r="BC43" i="10" s="1"/>
  <c r="BD43" i="10"/>
  <c r="BE43" i="10" s="1"/>
  <c r="BF43" i="10"/>
  <c r="BP43" i="10"/>
  <c r="CD43" i="10"/>
  <c r="CE43" i="10" s="1"/>
  <c r="CF43" i="10" s="1"/>
  <c r="CG43" i="10" s="1"/>
  <c r="DP43" i="10"/>
  <c r="DX43" i="10"/>
  <c r="AD44" i="10"/>
  <c r="AE44" i="10"/>
  <c r="AI44" i="10"/>
  <c r="AJ44" i="10"/>
  <c r="AK44" i="10" s="1"/>
  <c r="AL44" i="10" s="1"/>
  <c r="BB44" i="10"/>
  <c r="BC44" i="10" s="1"/>
  <c r="BD44" i="10"/>
  <c r="BE44" i="10" s="1"/>
  <c r="BF44" i="10"/>
  <c r="BP44" i="10"/>
  <c r="BQ44" i="10"/>
  <c r="BR44" i="10" s="1"/>
  <c r="BY44" i="10"/>
  <c r="BZ44" i="10"/>
  <c r="CA44" i="10"/>
  <c r="CD44" i="10"/>
  <c r="CE44" i="10" s="1"/>
  <c r="CF44" i="10" s="1"/>
  <c r="CG44" i="10" s="1"/>
  <c r="DP44" i="10"/>
  <c r="DX44" i="10"/>
  <c r="U45" i="10"/>
  <c r="AD45" i="10"/>
  <c r="AE45" i="10"/>
  <c r="AI45" i="10"/>
  <c r="AJ45" i="10" s="1"/>
  <c r="AK45" i="10" s="1"/>
  <c r="AL45" i="10" s="1"/>
  <c r="BB45" i="10"/>
  <c r="BC45" i="10" s="1"/>
  <c r="BD45" i="10"/>
  <c r="BE45" i="10" s="1"/>
  <c r="BF45" i="10"/>
  <c r="BP45" i="10"/>
  <c r="BQ45" i="10"/>
  <c r="BR45" i="10" s="1"/>
  <c r="BY45" i="10"/>
  <c r="BZ45" i="10"/>
  <c r="CA45" i="10"/>
  <c r="CD45" i="10"/>
  <c r="CE45" i="10" s="1"/>
  <c r="CF45" i="10" s="1"/>
  <c r="CG45" i="10" s="1"/>
  <c r="DP45" i="10"/>
  <c r="DX45" i="10"/>
  <c r="U46" i="10"/>
  <c r="AD46" i="10"/>
  <c r="AE46" i="10"/>
  <c r="AI46" i="10"/>
  <c r="AJ46" i="10" s="1"/>
  <c r="AK46" i="10" s="1"/>
  <c r="AL46" i="10" s="1"/>
  <c r="BB46" i="10"/>
  <c r="BC46" i="10" s="1"/>
  <c r="BD46" i="10"/>
  <c r="BE46" i="10" s="1"/>
  <c r="BF46" i="10"/>
  <c r="BP46" i="10"/>
  <c r="BQ46" i="10"/>
  <c r="BR46" i="10" s="1"/>
  <c r="BY46" i="10"/>
  <c r="BZ46" i="10"/>
  <c r="CA46" i="10"/>
  <c r="CD46" i="10"/>
  <c r="CE46" i="10" s="1"/>
  <c r="CF46" i="10" s="1"/>
  <c r="CG46" i="10" s="1"/>
  <c r="DP46" i="10"/>
  <c r="DX46" i="10"/>
  <c r="U47" i="10"/>
  <c r="AD47" i="10"/>
  <c r="AE47" i="10"/>
  <c r="AI47" i="10"/>
  <c r="AJ47" i="10" s="1"/>
  <c r="AK47" i="10" s="1"/>
  <c r="AL47" i="10" s="1"/>
  <c r="BB47" i="10"/>
  <c r="BC47" i="10" s="1"/>
  <c r="BD47" i="10"/>
  <c r="BE47" i="10" s="1"/>
  <c r="BF47" i="10"/>
  <c r="BP47" i="10"/>
  <c r="BQ47" i="10"/>
  <c r="BR47" i="10" s="1"/>
  <c r="BY47" i="10"/>
  <c r="BZ47" i="10"/>
  <c r="CA47" i="10" s="1"/>
  <c r="CD47" i="10"/>
  <c r="CE47" i="10" s="1"/>
  <c r="CF47" i="10" s="1"/>
  <c r="CG47" i="10" s="1"/>
  <c r="DP47" i="10"/>
  <c r="DX47" i="10"/>
  <c r="U48" i="10"/>
  <c r="AB48" i="10"/>
  <c r="AC48" i="10"/>
  <c r="AD48" i="10"/>
  <c r="AE48" i="10"/>
  <c r="AI48" i="10"/>
  <c r="AJ48" i="10" s="1"/>
  <c r="AK48" i="10" s="1"/>
  <c r="AL48" i="10" s="1"/>
  <c r="BB48" i="10"/>
  <c r="BC48" i="10" s="1"/>
  <c r="BD48" i="10"/>
  <c r="BE48" i="10" s="1"/>
  <c r="BF48" i="10"/>
  <c r="BP48" i="10"/>
  <c r="BQ48" i="10"/>
  <c r="BR48" i="10" s="1"/>
  <c r="BY48" i="10"/>
  <c r="BZ48" i="10"/>
  <c r="CA48" i="10" s="1"/>
  <c r="CD48" i="10"/>
  <c r="CE48" i="10" s="1"/>
  <c r="CF48" i="10" s="1"/>
  <c r="CG48" i="10" s="1"/>
  <c r="DP48" i="10"/>
  <c r="DX48" i="10"/>
  <c r="U49" i="10"/>
  <c r="AB49" i="10"/>
  <c r="AC49" i="10"/>
  <c r="AD49" i="10"/>
  <c r="AE49" i="10"/>
  <c r="AI49" i="10"/>
  <c r="AJ49" i="10" s="1"/>
  <c r="AK49" i="10" s="1"/>
  <c r="AL49" i="10" s="1"/>
  <c r="BB49" i="10"/>
  <c r="BC49" i="10" s="1"/>
  <c r="BD49" i="10" s="1"/>
  <c r="BE49" i="10" s="1"/>
  <c r="BF49" i="10" s="1"/>
  <c r="BP49" i="10"/>
  <c r="BQ49" i="10"/>
  <c r="BR49" i="10" s="1"/>
  <c r="BY49" i="10"/>
  <c r="BZ49" i="10"/>
  <c r="CA49" i="10" s="1"/>
  <c r="CD49" i="10"/>
  <c r="CE49" i="10" s="1"/>
  <c r="CF49" i="10" s="1"/>
  <c r="CG49" i="10" s="1"/>
  <c r="DP49" i="10"/>
  <c r="DX49" i="10"/>
  <c r="U50" i="10"/>
  <c r="AB50" i="10"/>
  <c r="AC50" i="10"/>
  <c r="AD50" i="10"/>
  <c r="AE50" i="10"/>
  <c r="AI50" i="10"/>
  <c r="AJ50" i="10" s="1"/>
  <c r="AK50" i="10" s="1"/>
  <c r="AL50" i="10" s="1"/>
  <c r="BB50" i="10"/>
  <c r="BC50" i="10" s="1"/>
  <c r="BD50" i="10" s="1"/>
  <c r="BE50" i="10" s="1"/>
  <c r="BF50" i="10" s="1"/>
  <c r="BP50" i="10"/>
  <c r="BQ50" i="10"/>
  <c r="BR50" i="10" s="1"/>
  <c r="BY50" i="10"/>
  <c r="BZ50" i="10"/>
  <c r="CA50" i="10" s="1"/>
  <c r="CD50" i="10"/>
  <c r="CE50" i="10" s="1"/>
  <c r="CF50" i="10" s="1"/>
  <c r="CG50" i="10" s="1"/>
  <c r="DP50" i="10"/>
  <c r="DX50" i="10"/>
  <c r="U51" i="10"/>
  <c r="AB51" i="10"/>
  <c r="AC51" i="10"/>
  <c r="AD51" i="10"/>
  <c r="AE51" i="10"/>
  <c r="AI51" i="10"/>
  <c r="AJ51" i="10" s="1"/>
  <c r="AK51" i="10" s="1"/>
  <c r="AL51" i="10" s="1"/>
  <c r="BB51" i="10"/>
  <c r="BC51" i="10" s="1"/>
  <c r="BD51" i="10" s="1"/>
  <c r="BE51" i="10" s="1"/>
  <c r="BF51" i="10" s="1"/>
  <c r="BP51" i="10"/>
  <c r="BQ51" i="10"/>
  <c r="BR51" i="10" s="1"/>
  <c r="BY51" i="10"/>
  <c r="BZ51" i="10"/>
  <c r="CA51" i="10" s="1"/>
  <c r="CD51" i="10"/>
  <c r="CE51" i="10" s="1"/>
  <c r="CF51" i="10" s="1"/>
  <c r="CG51" i="10" s="1"/>
  <c r="DP51" i="10"/>
  <c r="DX51" i="10"/>
  <c r="U52" i="10"/>
  <c r="AB52" i="10"/>
  <c r="AC52" i="10"/>
  <c r="AD52" i="10"/>
  <c r="AE52" i="10"/>
  <c r="AI52" i="10"/>
  <c r="AJ52" i="10" s="1"/>
  <c r="AK52" i="10" s="1"/>
  <c r="AL52" i="10" s="1"/>
  <c r="BB52" i="10"/>
  <c r="BC52" i="10" s="1"/>
  <c r="BD52" i="10" s="1"/>
  <c r="BE52" i="10" s="1"/>
  <c r="BF52" i="10" s="1"/>
  <c r="BP52" i="10"/>
  <c r="BQ52" i="10"/>
  <c r="BR52" i="10" s="1"/>
  <c r="BY52" i="10"/>
  <c r="BZ52" i="10"/>
  <c r="CA52" i="10" s="1"/>
  <c r="CD52" i="10"/>
  <c r="CE52" i="10" s="1"/>
  <c r="CF52" i="10" s="1"/>
  <c r="CG52" i="10" s="1"/>
  <c r="DP52" i="10"/>
  <c r="DX52" i="10"/>
  <c r="U53" i="10"/>
  <c r="AB53" i="10"/>
  <c r="AC53" i="10"/>
  <c r="AD53" i="10"/>
  <c r="AE53" i="10"/>
  <c r="AI53" i="10"/>
  <c r="AJ53" i="10" s="1"/>
  <c r="AK53" i="10" s="1"/>
  <c r="AL53" i="10" s="1"/>
  <c r="BB53" i="10"/>
  <c r="BC53" i="10" s="1"/>
  <c r="BD53" i="10" s="1"/>
  <c r="BE53" i="10" s="1"/>
  <c r="BF53" i="10" s="1"/>
  <c r="BP53" i="10"/>
  <c r="BQ53" i="10"/>
  <c r="BR53" i="10" s="1"/>
  <c r="BY53" i="10"/>
  <c r="BZ53" i="10"/>
  <c r="CA53" i="10" s="1"/>
  <c r="CD53" i="10"/>
  <c r="CE53" i="10" s="1"/>
  <c r="CF53" i="10" s="1"/>
  <c r="CG53" i="10" s="1"/>
  <c r="DP53" i="10"/>
  <c r="DX53" i="10"/>
  <c r="U54" i="10"/>
  <c r="AB54" i="10"/>
  <c r="AC54" i="10"/>
  <c r="AD54" i="10"/>
  <c r="AE54" i="10"/>
  <c r="AI54" i="10"/>
  <c r="AJ54" i="10" s="1"/>
  <c r="AK54" i="10" s="1"/>
  <c r="AL54" i="10" s="1"/>
  <c r="BB54" i="10"/>
  <c r="BC54" i="10" s="1"/>
  <c r="BD54" i="10" s="1"/>
  <c r="BE54" i="10" s="1"/>
  <c r="BF54" i="10" s="1"/>
  <c r="BP54" i="10"/>
  <c r="BQ54" i="10"/>
  <c r="BR54" i="10" s="1"/>
  <c r="BY54" i="10"/>
  <c r="BZ54" i="10"/>
  <c r="CA54" i="10" s="1"/>
  <c r="CD54" i="10"/>
  <c r="CE54" i="10" s="1"/>
  <c r="CF54" i="10" s="1"/>
  <c r="CG54" i="10" s="1"/>
  <c r="DP54" i="10"/>
  <c r="DX54" i="10"/>
  <c r="U55" i="10"/>
  <c r="AB55" i="10"/>
  <c r="AC55" i="10"/>
  <c r="AD55" i="10"/>
  <c r="AE55" i="10"/>
  <c r="AI55" i="10"/>
  <c r="AJ55" i="10" s="1"/>
  <c r="AK55" i="10" s="1"/>
  <c r="AL55" i="10" s="1"/>
  <c r="BB55" i="10"/>
  <c r="BC55" i="10" s="1"/>
  <c r="BD55" i="10" s="1"/>
  <c r="BE55" i="10" s="1"/>
  <c r="BF55" i="10" s="1"/>
  <c r="BP55" i="10"/>
  <c r="BQ55" i="10"/>
  <c r="BR55" i="10" s="1"/>
  <c r="BY55" i="10"/>
  <c r="BZ55" i="10"/>
  <c r="CA55" i="10" s="1"/>
  <c r="CD55" i="10"/>
  <c r="CE55" i="10" s="1"/>
  <c r="CF55" i="10" s="1"/>
  <c r="CG55" i="10" s="1"/>
  <c r="DP55" i="10"/>
  <c r="DX55" i="10"/>
  <c r="U56" i="10"/>
  <c r="AB56" i="10"/>
  <c r="AC56" i="10"/>
  <c r="AD56" i="10"/>
  <c r="AE56" i="10"/>
  <c r="AI56" i="10"/>
  <c r="AJ56" i="10" s="1"/>
  <c r="AK56" i="10" s="1"/>
  <c r="AL56" i="10" s="1"/>
  <c r="BB56" i="10"/>
  <c r="BC56" i="10" s="1"/>
  <c r="BD56" i="10" s="1"/>
  <c r="BE56" i="10" s="1"/>
  <c r="BF56" i="10" s="1"/>
  <c r="BP56" i="10"/>
  <c r="BQ56" i="10"/>
  <c r="BR56" i="10" s="1"/>
  <c r="BY56" i="10"/>
  <c r="BZ56" i="10"/>
  <c r="CA56" i="10" s="1"/>
  <c r="CD56" i="10"/>
  <c r="CE56" i="10" s="1"/>
  <c r="CF56" i="10" s="1"/>
  <c r="CG56" i="10" s="1"/>
  <c r="DP56" i="10"/>
  <c r="DX56" i="10"/>
  <c r="U57" i="10"/>
  <c r="AB57" i="10"/>
  <c r="AC57" i="10"/>
  <c r="AD57" i="10"/>
  <c r="AE57" i="10"/>
  <c r="AI57" i="10"/>
  <c r="AJ57" i="10" s="1"/>
  <c r="AK57" i="10" s="1"/>
  <c r="AL57" i="10" s="1"/>
  <c r="BB57" i="10"/>
  <c r="BC57" i="10" s="1"/>
  <c r="BD57" i="10" s="1"/>
  <c r="BE57" i="10" s="1"/>
  <c r="BF57" i="10" s="1"/>
  <c r="BP57" i="10"/>
  <c r="BQ57" i="10"/>
  <c r="BR57" i="10" s="1"/>
  <c r="BY57" i="10"/>
  <c r="BZ57" i="10"/>
  <c r="CA57" i="10" s="1"/>
  <c r="CD57" i="10"/>
  <c r="CE57" i="10" s="1"/>
  <c r="CF57" i="10" s="1"/>
  <c r="CG57" i="10" s="1"/>
  <c r="DP57" i="10"/>
  <c r="DX57" i="10"/>
  <c r="U58" i="10"/>
  <c r="AB58" i="10"/>
  <c r="AC58" i="10"/>
  <c r="AD58" i="10"/>
  <c r="AE58" i="10"/>
  <c r="AI58" i="10"/>
  <c r="AJ58" i="10" s="1"/>
  <c r="AK58" i="10" s="1"/>
  <c r="AL58" i="10" s="1"/>
  <c r="BB58" i="10"/>
  <c r="BC58" i="10" s="1"/>
  <c r="BD58" i="10" s="1"/>
  <c r="BE58" i="10" s="1"/>
  <c r="BF58" i="10" s="1"/>
  <c r="BP58" i="10"/>
  <c r="BQ58" i="10"/>
  <c r="BR58" i="10" s="1"/>
  <c r="BY58" i="10"/>
  <c r="BZ58" i="10"/>
  <c r="CA58" i="10" s="1"/>
  <c r="CD58" i="10"/>
  <c r="CE58" i="10" s="1"/>
  <c r="CF58" i="10" s="1"/>
  <c r="CG58" i="10" s="1"/>
  <c r="DP58" i="10"/>
  <c r="DX58" i="10"/>
  <c r="U59" i="10"/>
  <c r="AB59" i="10"/>
  <c r="AC59" i="10"/>
  <c r="AD59" i="10"/>
  <c r="AE59" i="10"/>
  <c r="AI59" i="10"/>
  <c r="AJ59" i="10" s="1"/>
  <c r="AK59" i="10" s="1"/>
  <c r="AL59" i="10" s="1"/>
  <c r="BB59" i="10"/>
  <c r="BC59" i="10" s="1"/>
  <c r="BD59" i="10" s="1"/>
  <c r="BE59" i="10" s="1"/>
  <c r="BF59" i="10" s="1"/>
  <c r="BP59" i="10"/>
  <c r="BQ59" i="10"/>
  <c r="BR59" i="10" s="1"/>
  <c r="BY59" i="10"/>
  <c r="BZ59" i="10"/>
  <c r="CA59" i="10" s="1"/>
  <c r="CD59" i="10"/>
  <c r="CE59" i="10" s="1"/>
  <c r="CF59" i="10" s="1"/>
  <c r="CG59" i="10" s="1"/>
  <c r="DP59" i="10"/>
  <c r="DX59" i="10"/>
  <c r="U60" i="10"/>
  <c r="AB60" i="10"/>
  <c r="AC60" i="10"/>
  <c r="AD60" i="10"/>
  <c r="AE60" i="10"/>
  <c r="AI60" i="10"/>
  <c r="AJ60" i="10" s="1"/>
  <c r="AK60" i="10" s="1"/>
  <c r="AL60" i="10" s="1"/>
  <c r="BB60" i="10"/>
  <c r="BC60" i="10" s="1"/>
  <c r="BD60" i="10" s="1"/>
  <c r="BE60" i="10" s="1"/>
  <c r="BF60" i="10" s="1"/>
  <c r="BP60" i="10"/>
  <c r="BQ60" i="10"/>
  <c r="BR60" i="10" s="1"/>
  <c r="BY60" i="10"/>
  <c r="BZ60" i="10"/>
  <c r="CA60" i="10" s="1"/>
  <c r="CD60" i="10"/>
  <c r="CE60" i="10" s="1"/>
  <c r="CF60" i="10" s="1"/>
  <c r="CG60" i="10" s="1"/>
  <c r="DP60" i="10"/>
  <c r="DX60" i="10"/>
  <c r="U61" i="10"/>
  <c r="AB61" i="10"/>
  <c r="AC61" i="10"/>
  <c r="AD61" i="10"/>
  <c r="AE61" i="10"/>
  <c r="AI61" i="10"/>
  <c r="AJ61" i="10" s="1"/>
  <c r="AK61" i="10" s="1"/>
  <c r="AL61" i="10" s="1"/>
  <c r="BB61" i="10"/>
  <c r="BC61" i="10" s="1"/>
  <c r="BD61" i="10" s="1"/>
  <c r="BE61" i="10" s="1"/>
  <c r="BF61" i="10" s="1"/>
  <c r="BP61" i="10"/>
  <c r="BQ61" i="10"/>
  <c r="BR61" i="10" s="1"/>
  <c r="BY61" i="10"/>
  <c r="BZ61" i="10"/>
  <c r="CA61" i="10" s="1"/>
  <c r="CD61" i="10"/>
  <c r="CE61" i="10" s="1"/>
  <c r="CF61" i="10" s="1"/>
  <c r="CG61" i="10" s="1"/>
  <c r="DP61" i="10"/>
  <c r="DX61" i="10"/>
  <c r="U62" i="10"/>
  <c r="AB62" i="10"/>
  <c r="AC62" i="10"/>
  <c r="AD62" i="10"/>
  <c r="AE62" i="10"/>
  <c r="AI62" i="10"/>
  <c r="AJ62" i="10" s="1"/>
  <c r="AK62" i="10" s="1"/>
  <c r="AL62" i="10" s="1"/>
  <c r="BB62" i="10"/>
  <c r="BC62" i="10" s="1"/>
  <c r="BD62" i="10" s="1"/>
  <c r="BE62" i="10" s="1"/>
  <c r="BF62" i="10" s="1"/>
  <c r="BP62" i="10"/>
  <c r="BQ62" i="10"/>
  <c r="BR62" i="10" s="1"/>
  <c r="BY62" i="10"/>
  <c r="BZ62" i="10"/>
  <c r="CA62" i="10" s="1"/>
  <c r="CD62" i="10"/>
  <c r="CE62" i="10" s="1"/>
  <c r="CF62" i="10" s="1"/>
  <c r="CG62" i="10" s="1"/>
  <c r="DP62" i="10"/>
  <c r="DX62" i="10"/>
  <c r="U63" i="10"/>
  <c r="AB63" i="10"/>
  <c r="AC63" i="10"/>
  <c r="AD63" i="10"/>
  <c r="AE63" i="10"/>
  <c r="AI63" i="10"/>
  <c r="AJ63" i="10" s="1"/>
  <c r="AK63" i="10" s="1"/>
  <c r="AL63" i="10" s="1"/>
  <c r="BB63" i="10"/>
  <c r="BC63" i="10" s="1"/>
  <c r="BD63" i="10" s="1"/>
  <c r="BE63" i="10" s="1"/>
  <c r="BF63" i="10" s="1"/>
  <c r="BP63" i="10"/>
  <c r="BQ63" i="10"/>
  <c r="BR63" i="10" s="1"/>
  <c r="BY63" i="10"/>
  <c r="BZ63" i="10"/>
  <c r="CA63" i="10" s="1"/>
  <c r="CD63" i="10"/>
  <c r="CE63" i="10" s="1"/>
  <c r="CF63" i="10" s="1"/>
  <c r="CG63" i="10" s="1"/>
  <c r="DP63" i="10"/>
  <c r="DX63" i="10"/>
  <c r="U64" i="10"/>
  <c r="AB64" i="10"/>
  <c r="AC64" i="10"/>
  <c r="AD64" i="10"/>
  <c r="AE64" i="10"/>
  <c r="AI64" i="10"/>
  <c r="AJ64" i="10" s="1"/>
  <c r="AK64" i="10" s="1"/>
  <c r="AL64" i="10" s="1"/>
  <c r="BB64" i="10"/>
  <c r="BC64" i="10" s="1"/>
  <c r="BD64" i="10" s="1"/>
  <c r="BE64" i="10" s="1"/>
  <c r="BF64" i="10" s="1"/>
  <c r="BP64" i="10"/>
  <c r="BQ64" i="10"/>
  <c r="BR64" i="10" s="1"/>
  <c r="BY64" i="10"/>
  <c r="BZ64" i="10"/>
  <c r="CA64" i="10" s="1"/>
  <c r="CD64" i="10"/>
  <c r="CE64" i="10" s="1"/>
  <c r="CF64" i="10" s="1"/>
  <c r="CG64" i="10" s="1"/>
  <c r="DP64" i="10"/>
  <c r="DX64" i="10"/>
  <c r="U65" i="10"/>
  <c r="AB65" i="10"/>
  <c r="AC65" i="10"/>
  <c r="AD65" i="10"/>
  <c r="AE65" i="10"/>
  <c r="AI65" i="10"/>
  <c r="AJ65" i="10" s="1"/>
  <c r="AK65" i="10" s="1"/>
  <c r="AL65" i="10" s="1"/>
  <c r="BB65" i="10"/>
  <c r="BC65" i="10"/>
  <c r="BD65" i="10" s="1"/>
  <c r="BE65" i="10" s="1"/>
  <c r="BF65" i="10" s="1"/>
  <c r="BP65" i="10"/>
  <c r="BQ65" i="10"/>
  <c r="BR65" i="10" s="1"/>
  <c r="BY65" i="10"/>
  <c r="BZ65" i="10"/>
  <c r="CA65" i="10" s="1"/>
  <c r="CD65" i="10"/>
  <c r="CE65" i="10" s="1"/>
  <c r="CF65" i="10" s="1"/>
  <c r="CG65" i="10" s="1"/>
  <c r="DP65" i="10"/>
  <c r="DX65" i="10"/>
  <c r="U66" i="10"/>
  <c r="AB66" i="10"/>
  <c r="AC66" i="10"/>
  <c r="AD66" i="10"/>
  <c r="AE66" i="10"/>
  <c r="AI66" i="10"/>
  <c r="AJ66" i="10" s="1"/>
  <c r="AK66" i="10" s="1"/>
  <c r="AL66" i="10" s="1"/>
  <c r="BB66" i="10"/>
  <c r="BC66" i="10" s="1"/>
  <c r="BD66" i="10" s="1"/>
  <c r="BE66" i="10" s="1"/>
  <c r="BF66" i="10" s="1"/>
  <c r="BP66" i="10"/>
  <c r="BQ66" i="10"/>
  <c r="BR66" i="10" s="1"/>
  <c r="BY66" i="10"/>
  <c r="BZ66" i="10"/>
  <c r="CA66" i="10" s="1"/>
  <c r="CD66" i="10"/>
  <c r="CE66" i="10" s="1"/>
  <c r="CF66" i="10" s="1"/>
  <c r="CG66" i="10" s="1"/>
  <c r="DP66" i="10"/>
  <c r="DX66" i="10"/>
  <c r="U67" i="10"/>
  <c r="AB67" i="10"/>
  <c r="AC67" i="10"/>
  <c r="AD67" i="10"/>
  <c r="AE67" i="10"/>
  <c r="AI67" i="10"/>
  <c r="AJ67" i="10" s="1"/>
  <c r="AK67" i="10" s="1"/>
  <c r="AL67" i="10" s="1"/>
  <c r="BB67" i="10"/>
  <c r="BC67" i="10" s="1"/>
  <c r="BD67" i="10" s="1"/>
  <c r="BE67" i="10" s="1"/>
  <c r="BF67" i="10" s="1"/>
  <c r="BP67" i="10"/>
  <c r="BQ67" i="10"/>
  <c r="BR67" i="10" s="1"/>
  <c r="BY67" i="10"/>
  <c r="BZ67" i="10"/>
  <c r="CA67" i="10" s="1"/>
  <c r="CD67" i="10"/>
  <c r="CE67" i="10" s="1"/>
  <c r="CF67" i="10" s="1"/>
  <c r="CG67" i="10" s="1"/>
  <c r="DP67" i="10"/>
  <c r="DX67" i="10"/>
  <c r="U68" i="10"/>
  <c r="AB68" i="10"/>
  <c r="AC68" i="10"/>
  <c r="AD68" i="10"/>
  <c r="AE68" i="10"/>
  <c r="AI68" i="10"/>
  <c r="AJ68" i="10" s="1"/>
  <c r="AK68" i="10" s="1"/>
  <c r="AL68" i="10" s="1"/>
  <c r="BB68" i="10"/>
  <c r="BC68" i="10" s="1"/>
  <c r="BD68" i="10" s="1"/>
  <c r="BE68" i="10" s="1"/>
  <c r="BF68" i="10" s="1"/>
  <c r="BP68" i="10"/>
  <c r="BQ68" i="10"/>
  <c r="BR68" i="10" s="1"/>
  <c r="BY68" i="10"/>
  <c r="BZ68" i="10"/>
  <c r="CA68" i="10" s="1"/>
  <c r="CD68" i="10"/>
  <c r="CE68" i="10"/>
  <c r="CF68" i="10" s="1"/>
  <c r="CG68" i="10" s="1"/>
  <c r="DP68" i="10"/>
  <c r="DX68" i="10"/>
  <c r="U69" i="10"/>
  <c r="AB69" i="10"/>
  <c r="AC69" i="10"/>
  <c r="AD69" i="10"/>
  <c r="AE69" i="10"/>
  <c r="AI69" i="10"/>
  <c r="AJ69" i="10" s="1"/>
  <c r="AK69" i="10" s="1"/>
  <c r="AL69" i="10" s="1"/>
  <c r="BB69" i="10"/>
  <c r="BC69" i="10" s="1"/>
  <c r="BD69" i="10" s="1"/>
  <c r="BE69" i="10" s="1"/>
  <c r="BF69" i="10" s="1"/>
  <c r="BP69" i="10"/>
  <c r="BQ69" i="10"/>
  <c r="BR69" i="10" s="1"/>
  <c r="BY69" i="10"/>
  <c r="BZ69" i="10"/>
  <c r="CA69" i="10" s="1"/>
  <c r="CD69" i="10"/>
  <c r="CE69" i="10" s="1"/>
  <c r="CF69" i="10" s="1"/>
  <c r="CG69" i="10" s="1"/>
  <c r="DP69" i="10"/>
  <c r="DX69" i="10"/>
  <c r="U70" i="10"/>
  <c r="AB70" i="10"/>
  <c r="AC70" i="10"/>
  <c r="AD70" i="10"/>
  <c r="AE70" i="10"/>
  <c r="AI70" i="10"/>
  <c r="AJ70" i="10" s="1"/>
  <c r="AK70" i="10" s="1"/>
  <c r="AL70" i="10" s="1"/>
  <c r="BB70" i="10"/>
  <c r="BC70" i="10" s="1"/>
  <c r="BD70" i="10" s="1"/>
  <c r="BE70" i="10" s="1"/>
  <c r="BF70" i="10" s="1"/>
  <c r="BP70" i="10"/>
  <c r="BQ70" i="10"/>
  <c r="BR70" i="10" s="1"/>
  <c r="BY70" i="10"/>
  <c r="BZ70" i="10"/>
  <c r="CA70" i="10" s="1"/>
  <c r="CD70" i="10"/>
  <c r="CE70" i="10" s="1"/>
  <c r="CF70" i="10" s="1"/>
  <c r="CG70" i="10" s="1"/>
  <c r="DP70" i="10"/>
  <c r="DX70" i="10"/>
  <c r="U71" i="10"/>
  <c r="AB71" i="10"/>
  <c r="AC71" i="10"/>
  <c r="AD71" i="10"/>
  <c r="AE71" i="10"/>
  <c r="AI71" i="10"/>
  <c r="AJ71" i="10" s="1"/>
  <c r="AK71" i="10" s="1"/>
  <c r="AL71" i="10" s="1"/>
  <c r="BB71" i="10"/>
  <c r="BC71" i="10" s="1"/>
  <c r="BD71" i="10" s="1"/>
  <c r="BE71" i="10" s="1"/>
  <c r="BF71" i="10" s="1"/>
  <c r="BP71" i="10"/>
  <c r="BQ71" i="10"/>
  <c r="BR71" i="10" s="1"/>
  <c r="BY71" i="10"/>
  <c r="BZ71" i="10"/>
  <c r="CA71" i="10" s="1"/>
  <c r="CD71" i="10"/>
  <c r="CE71" i="10" s="1"/>
  <c r="CF71" i="10" s="1"/>
  <c r="CG71" i="10" s="1"/>
  <c r="DP71" i="10"/>
  <c r="DX71" i="10"/>
  <c r="U72" i="10"/>
  <c r="AB72" i="10"/>
  <c r="AC72" i="10"/>
  <c r="AD72" i="10"/>
  <c r="AE72" i="10"/>
  <c r="AI72" i="10"/>
  <c r="AJ72" i="10" s="1"/>
  <c r="AK72" i="10" s="1"/>
  <c r="AL72" i="10" s="1"/>
  <c r="BB72" i="10"/>
  <c r="BC72" i="10" s="1"/>
  <c r="BD72" i="10" s="1"/>
  <c r="BE72" i="10" s="1"/>
  <c r="BF72" i="10" s="1"/>
  <c r="BP72" i="10"/>
  <c r="BQ72" i="10"/>
  <c r="BR72" i="10" s="1"/>
  <c r="BY72" i="10"/>
  <c r="BZ72" i="10"/>
  <c r="CA72" i="10" s="1"/>
  <c r="CD72" i="10"/>
  <c r="CE72" i="10" s="1"/>
  <c r="CF72" i="10" s="1"/>
  <c r="CG72" i="10" s="1"/>
  <c r="DP72" i="10"/>
  <c r="DX72" i="10"/>
  <c r="U73" i="10"/>
  <c r="AB73" i="10"/>
  <c r="AC73" i="10"/>
  <c r="AD73" i="10"/>
  <c r="AE73" i="10"/>
  <c r="AI73" i="10"/>
  <c r="AJ73" i="10" s="1"/>
  <c r="AK73" i="10" s="1"/>
  <c r="AL73" i="10" s="1"/>
  <c r="BB73" i="10"/>
  <c r="BC73" i="10"/>
  <c r="BD73" i="10" s="1"/>
  <c r="BE73" i="10" s="1"/>
  <c r="BF73" i="10" s="1"/>
  <c r="BP73" i="10"/>
  <c r="BQ73" i="10"/>
  <c r="BR73" i="10" s="1"/>
  <c r="BY73" i="10"/>
  <c r="BZ73" i="10"/>
  <c r="CA73" i="10" s="1"/>
  <c r="CD73" i="10"/>
  <c r="CE73" i="10" s="1"/>
  <c r="CF73" i="10" s="1"/>
  <c r="CG73" i="10" s="1"/>
  <c r="DP73" i="10"/>
  <c r="DX73" i="10"/>
  <c r="U74" i="10"/>
  <c r="AB74" i="10"/>
  <c r="AC74" i="10"/>
  <c r="AD74" i="10"/>
  <c r="AE74" i="10"/>
  <c r="AI74" i="10"/>
  <c r="AJ74" i="10" s="1"/>
  <c r="AK74" i="10" s="1"/>
  <c r="AL74" i="10" s="1"/>
  <c r="BB74" i="10"/>
  <c r="BC74" i="10" s="1"/>
  <c r="BD74" i="10" s="1"/>
  <c r="BE74" i="10" s="1"/>
  <c r="BF74" i="10" s="1"/>
  <c r="BP74" i="10"/>
  <c r="BQ74" i="10"/>
  <c r="BR74" i="10" s="1"/>
  <c r="BY74" i="10"/>
  <c r="BZ74" i="10"/>
  <c r="CA74" i="10" s="1"/>
  <c r="CD74" i="10"/>
  <c r="CE74" i="10" s="1"/>
  <c r="CF74" i="10" s="1"/>
  <c r="CG74" i="10" s="1"/>
  <c r="DP74" i="10"/>
  <c r="DX74" i="10"/>
  <c r="U75" i="10"/>
  <c r="AB75" i="10"/>
  <c r="AC75" i="10"/>
  <c r="AD75" i="10"/>
  <c r="AE75" i="10"/>
  <c r="AI75" i="10"/>
  <c r="AJ75" i="10" s="1"/>
  <c r="AK75" i="10" s="1"/>
  <c r="AL75" i="10" s="1"/>
  <c r="BB75" i="10"/>
  <c r="BC75" i="10" s="1"/>
  <c r="BD75" i="10" s="1"/>
  <c r="BE75" i="10" s="1"/>
  <c r="BF75" i="10" s="1"/>
  <c r="BP75" i="10"/>
  <c r="BQ75" i="10"/>
  <c r="BR75" i="10" s="1"/>
  <c r="BY75" i="10"/>
  <c r="BZ75" i="10"/>
  <c r="CA75" i="10" s="1"/>
  <c r="CD75" i="10"/>
  <c r="CE75" i="10" s="1"/>
  <c r="CF75" i="10" s="1"/>
  <c r="CG75" i="10" s="1"/>
  <c r="DP75" i="10"/>
  <c r="DX75" i="10"/>
  <c r="U76" i="10"/>
  <c r="AB76" i="10"/>
  <c r="AC76" i="10"/>
  <c r="AD76" i="10"/>
  <c r="AE76" i="10"/>
  <c r="AI76" i="10"/>
  <c r="AJ76" i="10" s="1"/>
  <c r="AK76" i="10" s="1"/>
  <c r="AL76" i="10" s="1"/>
  <c r="BB76" i="10"/>
  <c r="BC76" i="10" s="1"/>
  <c r="BD76" i="10" s="1"/>
  <c r="BE76" i="10" s="1"/>
  <c r="BF76" i="10" s="1"/>
  <c r="BP76" i="10"/>
  <c r="BQ76" i="10"/>
  <c r="BR76" i="10" s="1"/>
  <c r="BY76" i="10"/>
  <c r="BZ76" i="10"/>
  <c r="CA76" i="10" s="1"/>
  <c r="CD76" i="10"/>
  <c r="CE76" i="10" s="1"/>
  <c r="CF76" i="10" s="1"/>
  <c r="CG76" i="10" s="1"/>
  <c r="DP76" i="10"/>
  <c r="DX76" i="10"/>
  <c r="U77" i="10"/>
  <c r="AB77" i="10"/>
  <c r="AC77" i="10"/>
  <c r="AD77" i="10"/>
  <c r="AE77" i="10"/>
  <c r="AI77" i="10"/>
  <c r="AJ77" i="10" s="1"/>
  <c r="AK77" i="10" s="1"/>
  <c r="AL77" i="10" s="1"/>
  <c r="BB77" i="10"/>
  <c r="BC77" i="10" s="1"/>
  <c r="BD77" i="10" s="1"/>
  <c r="BE77" i="10" s="1"/>
  <c r="BF77" i="10" s="1"/>
  <c r="BP77" i="10"/>
  <c r="BQ77" i="10"/>
  <c r="BR77" i="10" s="1"/>
  <c r="BY77" i="10"/>
  <c r="BZ77" i="10"/>
  <c r="CA77" i="10" s="1"/>
  <c r="CD77" i="10"/>
  <c r="CE77" i="10"/>
  <c r="CF77" i="10" s="1"/>
  <c r="CG77" i="10" s="1"/>
  <c r="DP77" i="10"/>
  <c r="DX77" i="10"/>
  <c r="U78" i="10"/>
  <c r="AB78" i="10"/>
  <c r="AC78" i="10"/>
  <c r="AD78" i="10"/>
  <c r="AE78" i="10"/>
  <c r="AI78" i="10"/>
  <c r="AJ78" i="10" s="1"/>
  <c r="AK78" i="10" s="1"/>
  <c r="AL78" i="10" s="1"/>
  <c r="BB78" i="10"/>
  <c r="BC78" i="10" s="1"/>
  <c r="BD78" i="10" s="1"/>
  <c r="BE78" i="10" s="1"/>
  <c r="BF78" i="10" s="1"/>
  <c r="BP78" i="10"/>
  <c r="BQ78" i="10"/>
  <c r="BR78" i="10" s="1"/>
  <c r="BY78" i="10"/>
  <c r="BZ78" i="10"/>
  <c r="CA78" i="10" s="1"/>
  <c r="CD78" i="10"/>
  <c r="CE78" i="10" s="1"/>
  <c r="CF78" i="10" s="1"/>
  <c r="CG78" i="10" s="1"/>
  <c r="DP78" i="10"/>
  <c r="DX78" i="10"/>
  <c r="U79" i="10"/>
  <c r="AB79" i="10"/>
  <c r="AC79" i="10"/>
  <c r="AD79" i="10"/>
  <c r="AE79" i="10"/>
  <c r="AI79" i="10"/>
  <c r="AJ79" i="10" s="1"/>
  <c r="AK79" i="10" s="1"/>
  <c r="AL79" i="10" s="1"/>
  <c r="BB79" i="10"/>
  <c r="BC79" i="10" s="1"/>
  <c r="BD79" i="10" s="1"/>
  <c r="BE79" i="10" s="1"/>
  <c r="BF79" i="10" s="1"/>
  <c r="BP79" i="10"/>
  <c r="BQ79" i="10"/>
  <c r="BR79" i="10" s="1"/>
  <c r="BY79" i="10"/>
  <c r="BZ79" i="10"/>
  <c r="CA79" i="10" s="1"/>
  <c r="CD79" i="10"/>
  <c r="CE79" i="10" s="1"/>
  <c r="CF79" i="10" s="1"/>
  <c r="CG79" i="10" s="1"/>
  <c r="DP79" i="10"/>
  <c r="DX79" i="10"/>
  <c r="U80" i="10"/>
  <c r="AB80" i="10"/>
  <c r="AC80" i="10"/>
  <c r="AD80" i="10"/>
  <c r="AE80" i="10"/>
  <c r="AI80" i="10"/>
  <c r="AJ80" i="10" s="1"/>
  <c r="AK80" i="10" s="1"/>
  <c r="AL80" i="10" s="1"/>
  <c r="BB80" i="10"/>
  <c r="BC80" i="10" s="1"/>
  <c r="BD80" i="10" s="1"/>
  <c r="BE80" i="10" s="1"/>
  <c r="BF80" i="10" s="1"/>
  <c r="BP80" i="10"/>
  <c r="BQ80" i="10"/>
  <c r="BR80" i="10" s="1"/>
  <c r="BY80" i="10"/>
  <c r="BZ80" i="10"/>
  <c r="CA80" i="10" s="1"/>
  <c r="CD80" i="10"/>
  <c r="CE80" i="10" s="1"/>
  <c r="CF80" i="10" s="1"/>
  <c r="CG80" i="10" s="1"/>
  <c r="DP80" i="10"/>
  <c r="DX80" i="10"/>
  <c r="U81" i="10"/>
  <c r="AB81" i="10"/>
  <c r="AC81" i="10"/>
  <c r="AD81" i="10"/>
  <c r="AE81" i="10"/>
  <c r="AI81" i="10"/>
  <c r="AJ81" i="10" s="1"/>
  <c r="AK81" i="10" s="1"/>
  <c r="AL81" i="10" s="1"/>
  <c r="BB81" i="10"/>
  <c r="BC81" i="10" s="1"/>
  <c r="BD81" i="10" s="1"/>
  <c r="BE81" i="10" s="1"/>
  <c r="BF81" i="10" s="1"/>
  <c r="BP81" i="10"/>
  <c r="BQ81" i="10"/>
  <c r="BR81" i="10" s="1"/>
  <c r="BY81" i="10"/>
  <c r="BZ81" i="10"/>
  <c r="CA81" i="10" s="1"/>
  <c r="CD81" i="10"/>
  <c r="CE81" i="10" s="1"/>
  <c r="CF81" i="10" s="1"/>
  <c r="CG81" i="10" s="1"/>
  <c r="DP81" i="10"/>
  <c r="DQ81" i="10"/>
  <c r="DR81" i="10" s="1"/>
  <c r="DX81" i="10"/>
  <c r="U82" i="10"/>
  <c r="AB82" i="10"/>
  <c r="AC82" i="10"/>
  <c r="AD82" i="10"/>
  <c r="AE82" i="10"/>
  <c r="AI82" i="10"/>
  <c r="AJ82" i="10" s="1"/>
  <c r="AK82" i="10" s="1"/>
  <c r="AL82" i="10" s="1"/>
  <c r="BB82" i="10"/>
  <c r="BC82" i="10" s="1"/>
  <c r="BD82" i="10" s="1"/>
  <c r="BE82" i="10" s="1"/>
  <c r="BF82" i="10" s="1"/>
  <c r="BP82" i="10"/>
  <c r="BQ82" i="10"/>
  <c r="BR82" i="10" s="1"/>
  <c r="BY82" i="10"/>
  <c r="BZ82" i="10"/>
  <c r="CA82" i="10" s="1"/>
  <c r="CD82" i="10"/>
  <c r="CE82" i="10" s="1"/>
  <c r="CF82" i="10" s="1"/>
  <c r="CG82" i="10" s="1"/>
  <c r="DP82" i="10"/>
  <c r="DQ82" i="10"/>
  <c r="DR82" i="10" s="1"/>
  <c r="DX82" i="10"/>
  <c r="U83" i="10"/>
  <c r="AB83" i="10"/>
  <c r="AC83" i="10"/>
  <c r="AD83" i="10"/>
  <c r="AE83" i="10"/>
  <c r="AI83" i="10"/>
  <c r="AJ83" i="10" s="1"/>
  <c r="AK83" i="10" s="1"/>
  <c r="AL83" i="10" s="1"/>
  <c r="BB83" i="10"/>
  <c r="BC83" i="10" s="1"/>
  <c r="BD83" i="10" s="1"/>
  <c r="BE83" i="10" s="1"/>
  <c r="BF83" i="10" s="1"/>
  <c r="BP83" i="10"/>
  <c r="BQ83" i="10"/>
  <c r="BR83" i="10" s="1"/>
  <c r="BY83" i="10"/>
  <c r="BZ83" i="10"/>
  <c r="CA83" i="10" s="1"/>
  <c r="CD83" i="10"/>
  <c r="CE83" i="10" s="1"/>
  <c r="CF83" i="10" s="1"/>
  <c r="CG83" i="10" s="1"/>
  <c r="DP83" i="10"/>
  <c r="DQ83" i="10"/>
  <c r="DR83" i="10"/>
  <c r="DX83" i="10"/>
  <c r="U84" i="10"/>
  <c r="AB84" i="10"/>
  <c r="AC84" i="10"/>
  <c r="AD84" i="10"/>
  <c r="AE84" i="10"/>
  <c r="AI84" i="10"/>
  <c r="AJ84" i="10" s="1"/>
  <c r="AK84" i="10" s="1"/>
  <c r="AL84" i="10" s="1"/>
  <c r="BB84" i="10"/>
  <c r="BC84" i="10" s="1"/>
  <c r="BD84" i="10" s="1"/>
  <c r="BE84" i="10" s="1"/>
  <c r="BF84" i="10" s="1"/>
  <c r="BP84" i="10"/>
  <c r="BQ84" i="10"/>
  <c r="BR84" i="10" s="1"/>
  <c r="BY84" i="10"/>
  <c r="BZ84" i="10"/>
  <c r="CA84" i="10" s="1"/>
  <c r="CD84" i="10"/>
  <c r="CE84" i="10" s="1"/>
  <c r="CF84" i="10" s="1"/>
  <c r="CG84" i="10" s="1"/>
  <c r="DP84" i="10"/>
  <c r="DQ84" i="10"/>
  <c r="DR84" i="10"/>
  <c r="DX84" i="10"/>
  <c r="U85" i="10"/>
  <c r="AB85" i="10"/>
  <c r="AC85" i="10"/>
  <c r="AD85" i="10"/>
  <c r="AE85" i="10"/>
  <c r="AI85" i="10"/>
  <c r="AJ85" i="10" s="1"/>
  <c r="AK85" i="10" s="1"/>
  <c r="AL85" i="10" s="1"/>
  <c r="BB85" i="10"/>
  <c r="BC85" i="10" s="1"/>
  <c r="BD85" i="10" s="1"/>
  <c r="BE85" i="10" s="1"/>
  <c r="BF85" i="10" s="1"/>
  <c r="BP85" i="10"/>
  <c r="BQ85" i="10"/>
  <c r="BR85" i="10" s="1"/>
  <c r="BY85" i="10"/>
  <c r="BZ85" i="10"/>
  <c r="CA85" i="10" s="1"/>
  <c r="CD85" i="10"/>
  <c r="CE85" i="10" s="1"/>
  <c r="CF85" i="10" s="1"/>
  <c r="CG85" i="10" s="1"/>
  <c r="DP85" i="10"/>
  <c r="DQ85" i="10"/>
  <c r="DR85" i="10"/>
  <c r="DX85" i="10"/>
  <c r="U86" i="10"/>
  <c r="AB86" i="10"/>
  <c r="AC86" i="10"/>
  <c r="AD86" i="10"/>
  <c r="AE86" i="10"/>
  <c r="AI86" i="10"/>
  <c r="AJ86" i="10" s="1"/>
  <c r="AK86" i="10" s="1"/>
  <c r="AL86" i="10" s="1"/>
  <c r="BB86" i="10"/>
  <c r="BC86" i="10" s="1"/>
  <c r="BD86" i="10" s="1"/>
  <c r="BE86" i="10" s="1"/>
  <c r="BF86" i="10" s="1"/>
  <c r="BP86" i="10"/>
  <c r="BQ86" i="10"/>
  <c r="BR86" i="10" s="1"/>
  <c r="BY86" i="10"/>
  <c r="BZ86" i="10"/>
  <c r="CA86" i="10" s="1"/>
  <c r="CD86" i="10"/>
  <c r="CE86" i="10" s="1"/>
  <c r="CF86" i="10" s="1"/>
  <c r="CG86" i="10" s="1"/>
  <c r="DP86" i="10"/>
  <c r="DQ86" i="10"/>
  <c r="DR86" i="10"/>
  <c r="DX86" i="10"/>
  <c r="U87" i="10"/>
  <c r="AB87" i="10"/>
  <c r="AC87" i="10"/>
  <c r="AD87" i="10"/>
  <c r="AE87" i="10"/>
  <c r="AI87" i="10"/>
  <c r="AJ87" i="10" s="1"/>
  <c r="AK87" i="10" s="1"/>
  <c r="AL87" i="10" s="1"/>
  <c r="BB87" i="10"/>
  <c r="BC87" i="10" s="1"/>
  <c r="BD87" i="10" s="1"/>
  <c r="BE87" i="10" s="1"/>
  <c r="BF87" i="10" s="1"/>
  <c r="BP87" i="10"/>
  <c r="BQ87" i="10"/>
  <c r="BR87" i="10" s="1"/>
  <c r="BY87" i="10"/>
  <c r="BZ87" i="10"/>
  <c r="CA87" i="10" s="1"/>
  <c r="CD87" i="10"/>
  <c r="CE87" i="10" s="1"/>
  <c r="CF87" i="10" s="1"/>
  <c r="CG87" i="10" s="1"/>
  <c r="DP87" i="10"/>
  <c r="DQ87" i="10"/>
  <c r="DR87" i="10"/>
  <c r="DX87" i="10"/>
  <c r="U88" i="10"/>
  <c r="AB88" i="10"/>
  <c r="AC88" i="10"/>
  <c r="AD88" i="10"/>
  <c r="AE88" i="10"/>
  <c r="AI88" i="10"/>
  <c r="AJ88" i="10" s="1"/>
  <c r="AK88" i="10" s="1"/>
  <c r="AL88" i="10" s="1"/>
  <c r="BB88" i="10"/>
  <c r="BC88" i="10" s="1"/>
  <c r="BD88" i="10" s="1"/>
  <c r="BE88" i="10" s="1"/>
  <c r="BF88" i="10" s="1"/>
  <c r="BP88" i="10"/>
  <c r="BQ88" i="10"/>
  <c r="BR88" i="10" s="1"/>
  <c r="BY88" i="10"/>
  <c r="BZ88" i="10"/>
  <c r="CA88" i="10" s="1"/>
  <c r="CD88" i="10"/>
  <c r="CE88" i="10" s="1"/>
  <c r="CF88" i="10" s="1"/>
  <c r="CG88" i="10" s="1"/>
  <c r="DP88" i="10"/>
  <c r="DQ88" i="10"/>
  <c r="DR88" i="10"/>
  <c r="DX88" i="10"/>
  <c r="U89" i="10"/>
  <c r="AB89" i="10"/>
  <c r="AC89" i="10"/>
  <c r="AD89" i="10"/>
  <c r="AE89" i="10"/>
  <c r="AI89" i="10"/>
  <c r="AJ89" i="10" s="1"/>
  <c r="AK89" i="10" s="1"/>
  <c r="AL89" i="10" s="1"/>
  <c r="BB89" i="10"/>
  <c r="BC89" i="10"/>
  <c r="BD89" i="10" s="1"/>
  <c r="BE89" i="10" s="1"/>
  <c r="BF89" i="10" s="1"/>
  <c r="BP89" i="10"/>
  <c r="BQ89" i="10"/>
  <c r="BR89" i="10" s="1"/>
  <c r="BY89" i="10"/>
  <c r="BZ89" i="10"/>
  <c r="CA89" i="10" s="1"/>
  <c r="CD89" i="10"/>
  <c r="CE89" i="10" s="1"/>
  <c r="CF89" i="10" s="1"/>
  <c r="CG89" i="10" s="1"/>
  <c r="DP89" i="10"/>
  <c r="DQ89" i="10"/>
  <c r="DR89" i="10" s="1"/>
  <c r="DX89" i="10"/>
  <c r="U90" i="10"/>
  <c r="AB90" i="10"/>
  <c r="AC90" i="10"/>
  <c r="AD90" i="10"/>
  <c r="AE90" i="10"/>
  <c r="AI90" i="10"/>
  <c r="AJ90" i="10" s="1"/>
  <c r="AK90" i="10" s="1"/>
  <c r="AL90" i="10" s="1"/>
  <c r="BB90" i="10"/>
  <c r="BC90" i="10" s="1"/>
  <c r="BD90" i="10" s="1"/>
  <c r="BE90" i="10" s="1"/>
  <c r="BF90" i="10" s="1"/>
  <c r="BP90" i="10"/>
  <c r="BQ90" i="10"/>
  <c r="BR90" i="10" s="1"/>
  <c r="BY90" i="10"/>
  <c r="BZ90" i="10"/>
  <c r="CA90" i="10" s="1"/>
  <c r="CD90" i="10"/>
  <c r="CE90" i="10" s="1"/>
  <c r="CF90" i="10" s="1"/>
  <c r="CG90" i="10" s="1"/>
  <c r="DP90" i="10"/>
  <c r="DQ90" i="10"/>
  <c r="DR90" i="10" s="1"/>
  <c r="DX90" i="10"/>
  <c r="U91" i="10"/>
  <c r="AB91" i="10"/>
  <c r="AC91" i="10"/>
  <c r="AD91" i="10"/>
  <c r="AE91" i="10"/>
  <c r="AI91" i="10"/>
  <c r="AJ91" i="10" s="1"/>
  <c r="AK91" i="10" s="1"/>
  <c r="AL91" i="10" s="1"/>
  <c r="BB91" i="10"/>
  <c r="BC91" i="10" s="1"/>
  <c r="BD91" i="10" s="1"/>
  <c r="BE91" i="10" s="1"/>
  <c r="BF91" i="10" s="1"/>
  <c r="BP91" i="10"/>
  <c r="BQ91" i="10"/>
  <c r="BR91" i="10" s="1"/>
  <c r="BY91" i="10"/>
  <c r="BZ91" i="10"/>
  <c r="CA91" i="10" s="1"/>
  <c r="CD91" i="10"/>
  <c r="CE91" i="10" s="1"/>
  <c r="CF91" i="10" s="1"/>
  <c r="CG91" i="10" s="1"/>
  <c r="DP91" i="10"/>
  <c r="DQ91" i="10"/>
  <c r="DR91" i="10" s="1"/>
  <c r="DX91" i="10"/>
  <c r="U92" i="10"/>
  <c r="AB92" i="10"/>
  <c r="AC92" i="10"/>
  <c r="AD92" i="10"/>
  <c r="AE92" i="10"/>
  <c r="AI92" i="10"/>
  <c r="AJ92" i="10" s="1"/>
  <c r="AK92" i="10" s="1"/>
  <c r="AL92" i="10" s="1"/>
  <c r="BB92" i="10"/>
  <c r="BC92" i="10" s="1"/>
  <c r="BD92" i="10" s="1"/>
  <c r="BE92" i="10" s="1"/>
  <c r="BF92" i="10" s="1"/>
  <c r="BP92" i="10"/>
  <c r="BQ92" i="10"/>
  <c r="BR92" i="10" s="1"/>
  <c r="BY92" i="10"/>
  <c r="BZ92" i="10"/>
  <c r="CA92" i="10" s="1"/>
  <c r="CD92" i="10"/>
  <c r="CE92" i="10"/>
  <c r="CF92" i="10" s="1"/>
  <c r="CG92" i="10" s="1"/>
  <c r="DP92" i="10"/>
  <c r="DQ92" i="10"/>
  <c r="DR92" i="10" s="1"/>
  <c r="DX92" i="10"/>
  <c r="U93" i="10"/>
  <c r="AB93" i="10"/>
  <c r="AC93" i="10"/>
  <c r="AD93" i="10"/>
  <c r="AE93" i="10"/>
  <c r="AI93" i="10"/>
  <c r="AJ93" i="10" s="1"/>
  <c r="AK93" i="10" s="1"/>
  <c r="AL93" i="10" s="1"/>
  <c r="BB93" i="10"/>
  <c r="BC93" i="10" s="1"/>
  <c r="BD93" i="10" s="1"/>
  <c r="BE93" i="10" s="1"/>
  <c r="BF93" i="10" s="1"/>
  <c r="BP93" i="10"/>
  <c r="BQ93" i="10"/>
  <c r="BR93" i="10" s="1"/>
  <c r="BY93" i="10"/>
  <c r="BZ93" i="10"/>
  <c r="CA93" i="10" s="1"/>
  <c r="CD93" i="10"/>
  <c r="CE93" i="10"/>
  <c r="CF93" i="10" s="1"/>
  <c r="CG93" i="10" s="1"/>
  <c r="DP93" i="10"/>
  <c r="DQ93" i="10"/>
  <c r="DR93" i="10" s="1"/>
  <c r="DX93" i="10"/>
  <c r="U94" i="10"/>
  <c r="AB94" i="10"/>
  <c r="AC94" i="10"/>
  <c r="AD94" i="10"/>
  <c r="AE94" i="10"/>
  <c r="AI94" i="10"/>
  <c r="AJ94" i="10" s="1"/>
  <c r="AK94" i="10" s="1"/>
  <c r="AL94" i="10" s="1"/>
  <c r="BB94" i="10"/>
  <c r="BC94" i="10" s="1"/>
  <c r="BD94" i="10" s="1"/>
  <c r="BE94" i="10" s="1"/>
  <c r="BF94" i="10" s="1"/>
  <c r="BP94" i="10"/>
  <c r="BQ94" i="10"/>
  <c r="BR94" i="10"/>
  <c r="BY94" i="10"/>
  <c r="BZ94" i="10"/>
  <c r="CA94" i="10" s="1"/>
  <c r="CD94" i="10"/>
  <c r="CE94" i="10" s="1"/>
  <c r="CF94" i="10" s="1"/>
  <c r="CG94" i="10" s="1"/>
  <c r="DP94" i="10"/>
  <c r="DQ94" i="10"/>
  <c r="DR94" i="10" s="1"/>
  <c r="DX94" i="10"/>
  <c r="U95" i="10"/>
  <c r="AB95" i="10"/>
  <c r="AC95" i="10"/>
  <c r="AD95" i="10"/>
  <c r="AE95" i="10"/>
  <c r="AI95" i="10"/>
  <c r="AJ95" i="10" s="1"/>
  <c r="AK95" i="10" s="1"/>
  <c r="AL95" i="10" s="1"/>
  <c r="BB95" i="10"/>
  <c r="BC95" i="10" s="1"/>
  <c r="BD95" i="10" s="1"/>
  <c r="BE95" i="10" s="1"/>
  <c r="BF95" i="10" s="1"/>
  <c r="BP95" i="10"/>
  <c r="BQ95" i="10"/>
  <c r="BR95" i="10" s="1"/>
  <c r="BY95" i="10"/>
  <c r="BZ95" i="10"/>
  <c r="CA95" i="10" s="1"/>
  <c r="CD95" i="10"/>
  <c r="CE95" i="10" s="1"/>
  <c r="CF95" i="10" s="1"/>
  <c r="CG95" i="10" s="1"/>
  <c r="DP95" i="10"/>
  <c r="DQ95" i="10"/>
  <c r="DR95" i="10"/>
  <c r="DX95" i="10"/>
  <c r="U96" i="10"/>
  <c r="AB96" i="10"/>
  <c r="AC96" i="10"/>
  <c r="AD96" i="10"/>
  <c r="AE96" i="10"/>
  <c r="AI96" i="10"/>
  <c r="AJ96" i="10" s="1"/>
  <c r="AK96" i="10" s="1"/>
  <c r="AL96" i="10" s="1"/>
  <c r="BB96" i="10"/>
  <c r="BC96" i="10" s="1"/>
  <c r="BD96" i="10" s="1"/>
  <c r="BE96" i="10" s="1"/>
  <c r="BF96" i="10" s="1"/>
  <c r="BP96" i="10"/>
  <c r="BQ96" i="10"/>
  <c r="BR96" i="10" s="1"/>
  <c r="BY96" i="10"/>
  <c r="BZ96" i="10"/>
  <c r="CA96" i="10" s="1"/>
  <c r="CD96" i="10"/>
  <c r="CE96" i="10" s="1"/>
  <c r="CF96" i="10" s="1"/>
  <c r="CG96" i="10" s="1"/>
  <c r="DP96" i="10"/>
  <c r="DQ96" i="10"/>
  <c r="DR96" i="10"/>
  <c r="DX96" i="10"/>
  <c r="U97" i="10"/>
  <c r="AB97" i="10"/>
  <c r="AC97" i="10"/>
  <c r="AD97" i="10"/>
  <c r="AE97" i="10"/>
  <c r="AI97" i="10"/>
  <c r="AJ97" i="10" s="1"/>
  <c r="AK97" i="10" s="1"/>
  <c r="AL97" i="10" s="1"/>
  <c r="BB97" i="10"/>
  <c r="BC97" i="10"/>
  <c r="BD97" i="10" s="1"/>
  <c r="BE97" i="10" s="1"/>
  <c r="BF97" i="10" s="1"/>
  <c r="BP97" i="10"/>
  <c r="BQ97" i="10"/>
  <c r="BR97" i="10" s="1"/>
  <c r="BY97" i="10"/>
  <c r="BZ97" i="10"/>
  <c r="CA97" i="10" s="1"/>
  <c r="CD97" i="10"/>
  <c r="CE97" i="10" s="1"/>
  <c r="CF97" i="10" s="1"/>
  <c r="CG97" i="10" s="1"/>
  <c r="DP97" i="10"/>
  <c r="DQ97" i="10"/>
  <c r="DR97" i="10" s="1"/>
  <c r="DX97" i="10"/>
  <c r="U98" i="10"/>
  <c r="AB98" i="10"/>
  <c r="AC98" i="10"/>
  <c r="AD98" i="10"/>
  <c r="AE98" i="10"/>
  <c r="AI98" i="10"/>
  <c r="AJ98" i="10" s="1"/>
  <c r="AK98" i="10" s="1"/>
  <c r="AL98" i="10" s="1"/>
  <c r="BB98" i="10"/>
  <c r="BC98" i="10" s="1"/>
  <c r="BD98" i="10" s="1"/>
  <c r="BE98" i="10" s="1"/>
  <c r="BF98" i="10" s="1"/>
  <c r="BP98" i="10"/>
  <c r="BQ98" i="10"/>
  <c r="BR98" i="10" s="1"/>
  <c r="BY98" i="10"/>
  <c r="BZ98" i="10"/>
  <c r="CA98" i="10" s="1"/>
  <c r="CD98" i="10"/>
  <c r="CE98" i="10" s="1"/>
  <c r="CF98" i="10" s="1"/>
  <c r="CG98" i="10" s="1"/>
  <c r="DP98" i="10"/>
  <c r="DQ98" i="10"/>
  <c r="DR98" i="10" s="1"/>
  <c r="DX98" i="10"/>
  <c r="U99" i="10"/>
  <c r="AB99" i="10"/>
  <c r="AC99" i="10"/>
  <c r="AD99" i="10"/>
  <c r="AE99" i="10"/>
  <c r="AI99" i="10"/>
  <c r="AJ99" i="10" s="1"/>
  <c r="AK99" i="10" s="1"/>
  <c r="AL99" i="10" s="1"/>
  <c r="BB99" i="10"/>
  <c r="BC99" i="10" s="1"/>
  <c r="BD99" i="10" s="1"/>
  <c r="BE99" i="10" s="1"/>
  <c r="BF99" i="10" s="1"/>
  <c r="BP99" i="10"/>
  <c r="BQ99" i="10"/>
  <c r="BR99" i="10" s="1"/>
  <c r="BY99" i="10"/>
  <c r="BZ99" i="10"/>
  <c r="CA99" i="10" s="1"/>
  <c r="CD99" i="10"/>
  <c r="CE99" i="10" s="1"/>
  <c r="CF99" i="10" s="1"/>
  <c r="CG99" i="10" s="1"/>
  <c r="DP99" i="10"/>
  <c r="DQ99" i="10"/>
  <c r="DR99" i="10" s="1"/>
  <c r="DX99" i="10"/>
  <c r="U100" i="10"/>
  <c r="AB100" i="10"/>
  <c r="AC100" i="10"/>
  <c r="AD100" i="10"/>
  <c r="AE100" i="10"/>
  <c r="AI100" i="10"/>
  <c r="AJ100" i="10" s="1"/>
  <c r="AK100" i="10" s="1"/>
  <c r="AL100" i="10" s="1"/>
  <c r="BB100" i="10"/>
  <c r="BC100" i="10" s="1"/>
  <c r="BD100" i="10" s="1"/>
  <c r="BE100" i="10" s="1"/>
  <c r="BF100" i="10" s="1"/>
  <c r="BP100" i="10"/>
  <c r="BQ100" i="10"/>
  <c r="BR100" i="10" s="1"/>
  <c r="BY100" i="10"/>
  <c r="BZ100" i="10"/>
  <c r="CA100" i="10" s="1"/>
  <c r="CD100" i="10"/>
  <c r="CE100" i="10" s="1"/>
  <c r="CF100" i="10" s="1"/>
  <c r="CG100" i="10" s="1"/>
  <c r="DP100" i="10"/>
  <c r="DQ100" i="10"/>
  <c r="DR100" i="10" s="1"/>
  <c r="DX100" i="10"/>
  <c r="U101" i="10"/>
  <c r="AB101" i="10"/>
  <c r="AC101" i="10"/>
  <c r="AD101" i="10"/>
  <c r="AE101" i="10"/>
  <c r="AI101" i="10"/>
  <c r="AJ101" i="10" s="1"/>
  <c r="AK101" i="10" s="1"/>
  <c r="AL101" i="10" s="1"/>
  <c r="BB101" i="10"/>
  <c r="BC101" i="10" s="1"/>
  <c r="BD101" i="10" s="1"/>
  <c r="BE101" i="10" s="1"/>
  <c r="BF101" i="10" s="1"/>
  <c r="BP101" i="10"/>
  <c r="BQ101" i="10"/>
  <c r="BR101" i="10" s="1"/>
  <c r="BY101" i="10"/>
  <c r="BZ101" i="10"/>
  <c r="CA101" i="10" s="1"/>
  <c r="CD101" i="10"/>
  <c r="CE101" i="10" s="1"/>
  <c r="CF101" i="10" s="1"/>
  <c r="CG101" i="10" s="1"/>
  <c r="DP101" i="10"/>
  <c r="DQ101" i="10"/>
  <c r="DR101" i="10" s="1"/>
  <c r="DX101" i="10"/>
  <c r="U102" i="10"/>
  <c r="AB102" i="10"/>
  <c r="AC102" i="10"/>
  <c r="AD102" i="10"/>
  <c r="AE102" i="10"/>
  <c r="AI102" i="10"/>
  <c r="AJ102" i="10" s="1"/>
  <c r="AK102" i="10" s="1"/>
  <c r="AL102" i="10" s="1"/>
  <c r="BB102" i="10"/>
  <c r="BC102" i="10" s="1"/>
  <c r="BD102" i="10" s="1"/>
  <c r="BE102" i="10" s="1"/>
  <c r="BF102" i="10" s="1"/>
  <c r="BP102" i="10"/>
  <c r="BQ102" i="10"/>
  <c r="BR102" i="10" s="1"/>
  <c r="BY102" i="10"/>
  <c r="BZ102" i="10"/>
  <c r="CA102" i="10" s="1"/>
  <c r="CD102" i="10"/>
  <c r="CE102" i="10" s="1"/>
  <c r="CF102" i="10" s="1"/>
  <c r="CG102" i="10" s="1"/>
  <c r="DP102" i="10"/>
  <c r="DQ102" i="10"/>
  <c r="DR102" i="10"/>
  <c r="DX102" i="10"/>
  <c r="U103" i="10"/>
  <c r="AB103" i="10"/>
  <c r="AC103" i="10"/>
  <c r="AD103" i="10"/>
  <c r="AE103" i="10"/>
  <c r="AI103" i="10"/>
  <c r="AJ103" i="10" s="1"/>
  <c r="AK103" i="10" s="1"/>
  <c r="AL103" i="10" s="1"/>
  <c r="BB103" i="10"/>
  <c r="BC103" i="10" s="1"/>
  <c r="BD103" i="10" s="1"/>
  <c r="BE103" i="10" s="1"/>
  <c r="BF103" i="10" s="1"/>
  <c r="BP103" i="10"/>
  <c r="BQ103" i="10"/>
  <c r="BR103" i="10" s="1"/>
  <c r="BY103" i="10"/>
  <c r="BZ103" i="10"/>
  <c r="CA103" i="10" s="1"/>
  <c r="CD103" i="10"/>
  <c r="CE103" i="10" s="1"/>
  <c r="CF103" i="10" s="1"/>
  <c r="CG103" i="10" s="1"/>
  <c r="DP103" i="10"/>
  <c r="DQ103" i="10"/>
  <c r="DR103" i="10"/>
  <c r="DX103" i="10"/>
  <c r="U104" i="10"/>
  <c r="AB104" i="10"/>
  <c r="AC104" i="10"/>
  <c r="AD104" i="10"/>
  <c r="AE104" i="10"/>
  <c r="AI104" i="10"/>
  <c r="AJ104" i="10" s="1"/>
  <c r="AK104" i="10" s="1"/>
  <c r="AL104" i="10" s="1"/>
  <c r="BB104" i="10"/>
  <c r="BC104" i="10" s="1"/>
  <c r="BD104" i="10" s="1"/>
  <c r="BE104" i="10" s="1"/>
  <c r="BF104" i="10" s="1"/>
  <c r="BP104" i="10"/>
  <c r="BQ104" i="10"/>
  <c r="BR104" i="10" s="1"/>
  <c r="BY104" i="10"/>
  <c r="BZ104" i="10"/>
  <c r="CA104" i="10" s="1"/>
  <c r="CD104" i="10"/>
  <c r="CE104" i="10" s="1"/>
  <c r="CF104" i="10" s="1"/>
  <c r="CG104" i="10" s="1"/>
  <c r="DP104" i="10"/>
  <c r="DQ104" i="10"/>
  <c r="DR104" i="10"/>
  <c r="DX104" i="10"/>
  <c r="U105" i="10"/>
  <c r="AB105" i="10"/>
  <c r="AC105" i="10"/>
  <c r="AD105" i="10"/>
  <c r="AE105" i="10"/>
  <c r="AI105" i="10"/>
  <c r="AJ105" i="10" s="1"/>
  <c r="AK105" i="10" s="1"/>
  <c r="AL105" i="10" s="1"/>
  <c r="BB105" i="10"/>
  <c r="BC105" i="10"/>
  <c r="BD105" i="10" s="1"/>
  <c r="BE105" i="10" s="1"/>
  <c r="BF105" i="10" s="1"/>
  <c r="BP105" i="10"/>
  <c r="BQ105" i="10"/>
  <c r="BR105" i="10" s="1"/>
  <c r="BY105" i="10"/>
  <c r="BZ105" i="10"/>
  <c r="CA105" i="10" s="1"/>
  <c r="CD105" i="10"/>
  <c r="CE105" i="10" s="1"/>
  <c r="CF105" i="10" s="1"/>
  <c r="CG105" i="10" s="1"/>
  <c r="DP105" i="10"/>
  <c r="DQ105" i="10"/>
  <c r="DR105" i="10" s="1"/>
  <c r="DX105" i="10"/>
  <c r="U106" i="10"/>
  <c r="AB106" i="10"/>
  <c r="AC106" i="10"/>
  <c r="AD106" i="10"/>
  <c r="AE106" i="10"/>
  <c r="AI106" i="10"/>
  <c r="AJ106" i="10" s="1"/>
  <c r="AK106" i="10" s="1"/>
  <c r="AL106" i="10" s="1"/>
  <c r="BB106" i="10"/>
  <c r="BC106" i="10" s="1"/>
  <c r="BD106" i="10" s="1"/>
  <c r="BE106" i="10" s="1"/>
  <c r="BF106" i="10" s="1"/>
  <c r="BP106" i="10"/>
  <c r="BQ106" i="10"/>
  <c r="BR106" i="10" s="1"/>
  <c r="BY106" i="10"/>
  <c r="BZ106" i="10"/>
  <c r="CA106" i="10" s="1"/>
  <c r="CD106" i="10"/>
  <c r="CE106" i="10" s="1"/>
  <c r="CF106" i="10" s="1"/>
  <c r="CG106" i="10" s="1"/>
  <c r="DP106" i="10"/>
  <c r="DQ106" i="10"/>
  <c r="DR106" i="10" s="1"/>
  <c r="DX106" i="10"/>
  <c r="U107" i="10"/>
  <c r="AB107" i="10"/>
  <c r="AC107" i="10"/>
  <c r="AD107" i="10"/>
  <c r="AE107" i="10"/>
  <c r="AI107" i="10"/>
  <c r="AJ107" i="10" s="1"/>
  <c r="AK107" i="10" s="1"/>
  <c r="AL107" i="10" s="1"/>
  <c r="BB107" i="10"/>
  <c r="BC107" i="10" s="1"/>
  <c r="BD107" i="10" s="1"/>
  <c r="BE107" i="10" s="1"/>
  <c r="BF107" i="10" s="1"/>
  <c r="BP107" i="10"/>
  <c r="BQ107" i="10"/>
  <c r="BR107" i="10" s="1"/>
  <c r="BY107" i="10"/>
  <c r="BZ107" i="10"/>
  <c r="CA107" i="10" s="1"/>
  <c r="CD107" i="10"/>
  <c r="CE107" i="10" s="1"/>
  <c r="CF107" i="10" s="1"/>
  <c r="CG107" i="10" s="1"/>
  <c r="DP107" i="10"/>
  <c r="DQ107" i="10"/>
  <c r="DR107" i="10" s="1"/>
  <c r="DX107" i="10"/>
  <c r="U108" i="10"/>
  <c r="AB108" i="10"/>
  <c r="AC108" i="10"/>
  <c r="AD108" i="10"/>
  <c r="AE108" i="10"/>
  <c r="AI108" i="10"/>
  <c r="AJ108" i="10" s="1"/>
  <c r="AK108" i="10" s="1"/>
  <c r="AL108" i="10" s="1"/>
  <c r="BB108" i="10"/>
  <c r="BC108" i="10" s="1"/>
  <c r="BD108" i="10" s="1"/>
  <c r="BE108" i="10" s="1"/>
  <c r="BF108" i="10" s="1"/>
  <c r="BP108" i="10"/>
  <c r="BQ108" i="10"/>
  <c r="BR108" i="10" s="1"/>
  <c r="BY108" i="10"/>
  <c r="BZ108" i="10"/>
  <c r="CA108" i="10" s="1"/>
  <c r="CD108" i="10"/>
  <c r="CE108" i="10"/>
  <c r="CF108" i="10" s="1"/>
  <c r="CG108" i="10" s="1"/>
  <c r="DP108" i="10"/>
  <c r="DQ108" i="10"/>
  <c r="DR108" i="10" s="1"/>
  <c r="DX108" i="10"/>
  <c r="U109" i="10"/>
  <c r="AB109" i="10"/>
  <c r="AC109" i="10"/>
  <c r="AD109" i="10"/>
  <c r="AE109" i="10"/>
  <c r="AI109" i="10"/>
  <c r="AJ109" i="10" s="1"/>
  <c r="AK109" i="10" s="1"/>
  <c r="AL109" i="10" s="1"/>
  <c r="BB109" i="10"/>
  <c r="BC109" i="10" s="1"/>
  <c r="BD109" i="10" s="1"/>
  <c r="BE109" i="10" s="1"/>
  <c r="BF109" i="10" s="1"/>
  <c r="BP109" i="10"/>
  <c r="BQ109" i="10"/>
  <c r="BR109" i="10" s="1"/>
  <c r="BY109" i="10"/>
  <c r="BZ109" i="10"/>
  <c r="CA109" i="10" s="1"/>
  <c r="CD109" i="10"/>
  <c r="CE109" i="10" s="1"/>
  <c r="CF109" i="10" s="1"/>
  <c r="CG109" i="10" s="1"/>
  <c r="DP109" i="10"/>
  <c r="DQ109" i="10"/>
  <c r="DR109" i="10" s="1"/>
  <c r="DX109" i="10"/>
  <c r="U110" i="10"/>
  <c r="AB110" i="10"/>
  <c r="AC110" i="10"/>
  <c r="AD110" i="10"/>
  <c r="AE110" i="10"/>
  <c r="AI110" i="10"/>
  <c r="AJ110" i="10" s="1"/>
  <c r="AK110" i="10" s="1"/>
  <c r="AL110" i="10" s="1"/>
  <c r="BB110" i="10"/>
  <c r="BC110" i="10" s="1"/>
  <c r="BD110" i="10" s="1"/>
  <c r="BE110" i="10" s="1"/>
  <c r="BF110" i="10" s="1"/>
  <c r="BP110" i="10"/>
  <c r="BQ110" i="10"/>
  <c r="BR110" i="10" s="1"/>
  <c r="BY110" i="10"/>
  <c r="BZ110" i="10"/>
  <c r="CA110" i="10" s="1"/>
  <c r="CD110" i="10"/>
  <c r="CE110" i="10" s="1"/>
  <c r="CF110" i="10" s="1"/>
  <c r="CG110" i="10" s="1"/>
  <c r="DP110" i="10"/>
  <c r="DQ110" i="10"/>
  <c r="DR110" i="10" s="1"/>
  <c r="DX110" i="10"/>
  <c r="U111" i="10"/>
  <c r="AB111" i="10"/>
  <c r="AC111" i="10"/>
  <c r="AD111" i="10"/>
  <c r="AE111" i="10"/>
  <c r="AI111" i="10"/>
  <c r="AJ111" i="10" s="1"/>
  <c r="AK111" i="10" s="1"/>
  <c r="AL111" i="10" s="1"/>
  <c r="BB111" i="10"/>
  <c r="BC111" i="10" s="1"/>
  <c r="BD111" i="10" s="1"/>
  <c r="BE111" i="10" s="1"/>
  <c r="BF111" i="10" s="1"/>
  <c r="BP111" i="10"/>
  <c r="BQ111" i="10"/>
  <c r="BR111" i="10"/>
  <c r="BY111" i="10"/>
  <c r="BZ111" i="10"/>
  <c r="CA111" i="10" s="1"/>
  <c r="CD111" i="10"/>
  <c r="CE111" i="10" s="1"/>
  <c r="CF111" i="10" s="1"/>
  <c r="CG111" i="10" s="1"/>
  <c r="DP111" i="10"/>
  <c r="DQ111" i="10"/>
  <c r="DR111" i="10" s="1"/>
  <c r="DX111" i="10"/>
  <c r="U112" i="10"/>
  <c r="AB112" i="10"/>
  <c r="AC112" i="10"/>
  <c r="AD112" i="10"/>
  <c r="AE112" i="10"/>
  <c r="AI112" i="10"/>
  <c r="AJ112" i="10" s="1"/>
  <c r="AK112" i="10" s="1"/>
  <c r="AL112" i="10" s="1"/>
  <c r="BB112" i="10"/>
  <c r="BC112" i="10" s="1"/>
  <c r="BD112" i="10" s="1"/>
  <c r="BE112" i="10" s="1"/>
  <c r="BF112" i="10" s="1"/>
  <c r="BP112" i="10"/>
  <c r="BQ112" i="10"/>
  <c r="BR112" i="10" s="1"/>
  <c r="BY112" i="10"/>
  <c r="BZ112" i="10"/>
  <c r="CA112" i="10" s="1"/>
  <c r="CD112" i="10"/>
  <c r="CE112" i="10" s="1"/>
  <c r="CF112" i="10" s="1"/>
  <c r="CG112" i="10" s="1"/>
  <c r="DP112" i="10"/>
  <c r="DQ112" i="10"/>
  <c r="DR112" i="10"/>
  <c r="DX112" i="10"/>
  <c r="U113" i="10"/>
  <c r="AB113" i="10"/>
  <c r="AC113" i="10"/>
  <c r="AD113" i="10"/>
  <c r="AE113" i="10"/>
  <c r="AI113" i="10"/>
  <c r="AJ113" i="10" s="1"/>
  <c r="AK113" i="10" s="1"/>
  <c r="AL113" i="10" s="1"/>
  <c r="BB113" i="10"/>
  <c r="BC113" i="10" s="1"/>
  <c r="BD113" i="10" s="1"/>
  <c r="BE113" i="10" s="1"/>
  <c r="BF113" i="10" s="1"/>
  <c r="BP113" i="10"/>
  <c r="BQ113" i="10"/>
  <c r="BR113" i="10" s="1"/>
  <c r="BY113" i="10"/>
  <c r="BZ113" i="10"/>
  <c r="CA113" i="10" s="1"/>
  <c r="CD113" i="10"/>
  <c r="CE113" i="10" s="1"/>
  <c r="CF113" i="10" s="1"/>
  <c r="CG113" i="10" s="1"/>
  <c r="DP113" i="10"/>
  <c r="DQ113" i="10"/>
  <c r="DR113" i="10"/>
  <c r="DX113" i="10"/>
  <c r="U114" i="10"/>
  <c r="AB114" i="10"/>
  <c r="AC114" i="10"/>
  <c r="AD114" i="10"/>
  <c r="AE114" i="10"/>
  <c r="AI114" i="10"/>
  <c r="AJ114" i="10" s="1"/>
  <c r="AK114" i="10" s="1"/>
  <c r="AL114" i="10" s="1"/>
  <c r="BB114" i="10"/>
  <c r="BC114" i="10" s="1"/>
  <c r="BD114" i="10" s="1"/>
  <c r="BE114" i="10" s="1"/>
  <c r="BF114" i="10" s="1"/>
  <c r="BP114" i="10"/>
  <c r="BQ114" i="10"/>
  <c r="BR114" i="10" s="1"/>
  <c r="BY114" i="10"/>
  <c r="BZ114" i="10"/>
  <c r="CA114" i="10" s="1"/>
  <c r="CD114" i="10"/>
  <c r="CE114" i="10" s="1"/>
  <c r="CF114" i="10" s="1"/>
  <c r="CG114" i="10" s="1"/>
  <c r="DP114" i="10"/>
  <c r="DQ114" i="10"/>
  <c r="DR114" i="10"/>
  <c r="DX114" i="10"/>
  <c r="U115" i="10"/>
  <c r="AB115" i="10"/>
  <c r="AC115" i="10"/>
  <c r="AD115" i="10"/>
  <c r="AE115" i="10"/>
  <c r="AI115" i="10"/>
  <c r="AJ115" i="10" s="1"/>
  <c r="AK115" i="10" s="1"/>
  <c r="AL115" i="10" s="1"/>
  <c r="BB115" i="10"/>
  <c r="BC115" i="10" s="1"/>
  <c r="BD115" i="10" s="1"/>
  <c r="BE115" i="10" s="1"/>
  <c r="BF115" i="10" s="1"/>
  <c r="BP115" i="10"/>
  <c r="BQ115" i="10"/>
  <c r="BR115" i="10" s="1"/>
  <c r="BY115" i="10"/>
  <c r="BZ115" i="10"/>
  <c r="CA115" i="10" s="1"/>
  <c r="CD115" i="10"/>
  <c r="CE115" i="10" s="1"/>
  <c r="CF115" i="10" s="1"/>
  <c r="CG115" i="10" s="1"/>
  <c r="DP115" i="10"/>
  <c r="DQ115" i="10"/>
  <c r="DR115" i="10"/>
  <c r="DX115" i="10"/>
  <c r="U116" i="10"/>
  <c r="AB116" i="10"/>
  <c r="AC116" i="10"/>
  <c r="AD116" i="10"/>
  <c r="AE116" i="10"/>
  <c r="AI116" i="10"/>
  <c r="AJ116" i="10" s="1"/>
  <c r="AK116" i="10" s="1"/>
  <c r="AL116" i="10" s="1"/>
  <c r="BB116" i="10"/>
  <c r="BC116" i="10" s="1"/>
  <c r="BD116" i="10" s="1"/>
  <c r="BE116" i="10" s="1"/>
  <c r="BF116" i="10" s="1"/>
  <c r="BP116" i="10"/>
  <c r="BQ116" i="10"/>
  <c r="BR116" i="10" s="1"/>
  <c r="BY116" i="10"/>
  <c r="BZ116" i="10"/>
  <c r="CA116" i="10" s="1"/>
  <c r="CD116" i="10"/>
  <c r="CE116" i="10" s="1"/>
  <c r="CF116" i="10" s="1"/>
  <c r="CG116" i="10" s="1"/>
  <c r="DP116" i="10"/>
  <c r="DQ116" i="10"/>
  <c r="DR116" i="10"/>
  <c r="DX116" i="10"/>
  <c r="U117" i="10"/>
  <c r="AB117" i="10"/>
  <c r="AC117" i="10"/>
  <c r="AD117" i="10"/>
  <c r="AE117" i="10"/>
  <c r="AI117" i="10"/>
  <c r="AJ117" i="10" s="1"/>
  <c r="AK117" i="10" s="1"/>
  <c r="AL117" i="10" s="1"/>
  <c r="BB117" i="10"/>
  <c r="BC117" i="10" s="1"/>
  <c r="BD117" i="10" s="1"/>
  <c r="BE117" i="10" s="1"/>
  <c r="BF117" i="10" s="1"/>
  <c r="BP117" i="10"/>
  <c r="BQ117" i="10"/>
  <c r="BR117" i="10" s="1"/>
  <c r="BY117" i="10"/>
  <c r="BZ117" i="10"/>
  <c r="CA117" i="10" s="1"/>
  <c r="CD117" i="10"/>
  <c r="CE117" i="10" s="1"/>
  <c r="CF117" i="10" s="1"/>
  <c r="CG117" i="10" s="1"/>
  <c r="DP117" i="10"/>
  <c r="DQ117" i="10"/>
  <c r="DR117" i="10"/>
  <c r="DX117" i="10"/>
  <c r="U118" i="10"/>
  <c r="AB118" i="10"/>
  <c r="AC118" i="10"/>
  <c r="AD118" i="10"/>
  <c r="AE118" i="10"/>
  <c r="AI118" i="10"/>
  <c r="AJ118" i="10" s="1"/>
  <c r="AK118" i="10" s="1"/>
  <c r="AL118" i="10" s="1"/>
  <c r="BB118" i="10"/>
  <c r="BC118" i="10" s="1"/>
  <c r="BD118" i="10" s="1"/>
  <c r="BE118" i="10" s="1"/>
  <c r="BF118" i="10" s="1"/>
  <c r="BP118" i="10"/>
  <c r="BQ118" i="10"/>
  <c r="BR118" i="10" s="1"/>
  <c r="BY118" i="10"/>
  <c r="BZ118" i="10"/>
  <c r="CA118" i="10" s="1"/>
  <c r="CD118" i="10"/>
  <c r="CE118" i="10" s="1"/>
  <c r="CF118" i="10" s="1"/>
  <c r="CG118" i="10" s="1"/>
  <c r="DP118" i="10"/>
  <c r="DQ118" i="10"/>
  <c r="DR118" i="10"/>
  <c r="DX118" i="10"/>
  <c r="U119" i="10"/>
  <c r="AB119" i="10"/>
  <c r="AC119" i="10"/>
  <c r="AD119" i="10"/>
  <c r="AE119" i="10"/>
  <c r="AI119" i="10"/>
  <c r="AJ119" i="10" s="1"/>
  <c r="AK119" i="10" s="1"/>
  <c r="AL119" i="10" s="1"/>
  <c r="BB119" i="10"/>
  <c r="BC119" i="10" s="1"/>
  <c r="BD119" i="10" s="1"/>
  <c r="BE119" i="10" s="1"/>
  <c r="BF119" i="10" s="1"/>
  <c r="BP119" i="10"/>
  <c r="BQ119" i="10"/>
  <c r="BR119" i="10"/>
  <c r="BY119" i="10"/>
  <c r="BZ119" i="10"/>
  <c r="CA119" i="10" s="1"/>
  <c r="CD119" i="10"/>
  <c r="CE119" i="10" s="1"/>
  <c r="CF119" i="10" s="1"/>
  <c r="CG119" i="10" s="1"/>
  <c r="DP119" i="10"/>
  <c r="DQ119" i="10"/>
  <c r="DR119" i="10" s="1"/>
  <c r="DX119" i="10"/>
  <c r="U120" i="10"/>
  <c r="AB120" i="10"/>
  <c r="AC120" i="10"/>
  <c r="AD120" i="10"/>
  <c r="AE120" i="10"/>
  <c r="AI120" i="10"/>
  <c r="AJ120" i="10" s="1"/>
  <c r="AK120" i="10" s="1"/>
  <c r="AL120" i="10" s="1"/>
  <c r="BB120" i="10"/>
  <c r="BC120" i="10" s="1"/>
  <c r="BD120" i="10" s="1"/>
  <c r="BE120" i="10" s="1"/>
  <c r="BF120" i="10" s="1"/>
  <c r="BP120" i="10"/>
  <c r="BQ120" i="10"/>
  <c r="BR120" i="10" s="1"/>
  <c r="BY120" i="10"/>
  <c r="BZ120" i="10"/>
  <c r="CA120" i="10" s="1"/>
  <c r="CD120" i="10"/>
  <c r="CE120" i="10"/>
  <c r="CF120" i="10" s="1"/>
  <c r="CG120" i="10" s="1"/>
  <c r="DP120" i="10"/>
  <c r="DQ120" i="10"/>
  <c r="DR120" i="10" s="1"/>
  <c r="DX120" i="10"/>
  <c r="U121" i="10"/>
  <c r="AB121" i="10"/>
  <c r="AC121" i="10"/>
  <c r="AD121" i="10"/>
  <c r="AE121" i="10"/>
  <c r="AI121" i="10"/>
  <c r="AJ121" i="10" s="1"/>
  <c r="AK121" i="10" s="1"/>
  <c r="AL121" i="10" s="1"/>
  <c r="BB121" i="10"/>
  <c r="BC121" i="10"/>
  <c r="BD121" i="10" s="1"/>
  <c r="BE121" i="10" s="1"/>
  <c r="BF121" i="10" s="1"/>
  <c r="BP121" i="10"/>
  <c r="BQ121" i="10"/>
  <c r="BR121" i="10" s="1"/>
  <c r="BY121" i="10"/>
  <c r="BZ121" i="10"/>
  <c r="CA121" i="10" s="1"/>
  <c r="CD121" i="10"/>
  <c r="CE121" i="10" s="1"/>
  <c r="CF121" i="10" s="1"/>
  <c r="CG121" i="10" s="1"/>
  <c r="DP121" i="10"/>
  <c r="DQ121" i="10"/>
  <c r="DR121" i="10" s="1"/>
  <c r="DX121" i="10"/>
  <c r="U122" i="10"/>
  <c r="AB122" i="10"/>
  <c r="AC122" i="10"/>
  <c r="AD122" i="10"/>
  <c r="AE122" i="10"/>
  <c r="AI122" i="10"/>
  <c r="AJ122" i="10" s="1"/>
  <c r="AK122" i="10" s="1"/>
  <c r="AL122" i="10" s="1"/>
  <c r="BB122" i="10"/>
  <c r="BC122" i="10" s="1"/>
  <c r="BD122" i="10" s="1"/>
  <c r="BE122" i="10" s="1"/>
  <c r="BF122" i="10" s="1"/>
  <c r="BP122" i="10"/>
  <c r="BQ122" i="10"/>
  <c r="BR122" i="10" s="1"/>
  <c r="BY122" i="10"/>
  <c r="BZ122" i="10"/>
  <c r="CA122" i="10" s="1"/>
  <c r="CD122" i="10"/>
  <c r="CE122" i="10" s="1"/>
  <c r="CF122" i="10" s="1"/>
  <c r="CG122" i="10" s="1"/>
  <c r="DP122" i="10"/>
  <c r="DQ122" i="10"/>
  <c r="DR122" i="10" s="1"/>
  <c r="DX122" i="10"/>
  <c r="U123" i="10"/>
  <c r="AB123" i="10"/>
  <c r="AC123" i="10"/>
  <c r="AD123" i="10"/>
  <c r="AE123" i="10"/>
  <c r="AI123" i="10"/>
  <c r="AJ123" i="10" s="1"/>
  <c r="AK123" i="10" s="1"/>
  <c r="AL123" i="10" s="1"/>
  <c r="BB123" i="10"/>
  <c r="BC123" i="10" s="1"/>
  <c r="BD123" i="10" s="1"/>
  <c r="BE123" i="10" s="1"/>
  <c r="BF123" i="10" s="1"/>
  <c r="BP123" i="10"/>
  <c r="BQ123" i="10"/>
  <c r="BR123" i="10" s="1"/>
  <c r="BY123" i="10"/>
  <c r="BZ123" i="10"/>
  <c r="CA123" i="10" s="1"/>
  <c r="CD123" i="10"/>
  <c r="CE123" i="10" s="1"/>
  <c r="CF123" i="10" s="1"/>
  <c r="CG123" i="10" s="1"/>
  <c r="DP123" i="10"/>
  <c r="DQ123" i="10"/>
  <c r="DR123" i="10" s="1"/>
  <c r="DX123" i="10"/>
  <c r="U124" i="10"/>
  <c r="AB124" i="10"/>
  <c r="AC124" i="10"/>
  <c r="AD124" i="10"/>
  <c r="AE124" i="10"/>
  <c r="AI124" i="10"/>
  <c r="AJ124" i="10" s="1"/>
  <c r="AK124" i="10" s="1"/>
  <c r="AL124" i="10" s="1"/>
  <c r="BB124" i="10"/>
  <c r="BC124" i="10" s="1"/>
  <c r="BD124" i="10" s="1"/>
  <c r="BE124" i="10" s="1"/>
  <c r="BF124" i="10" s="1"/>
  <c r="BP124" i="10"/>
  <c r="BQ124" i="10"/>
  <c r="BR124" i="10" s="1"/>
  <c r="BY124" i="10"/>
  <c r="BZ124" i="10"/>
  <c r="CA124" i="10" s="1"/>
  <c r="CD124" i="10"/>
  <c r="CE124" i="10" s="1"/>
  <c r="CF124" i="10" s="1"/>
  <c r="CG124" i="10" s="1"/>
  <c r="DP124" i="10"/>
  <c r="DQ124" i="10"/>
  <c r="DR124" i="10" s="1"/>
  <c r="DX124" i="10"/>
  <c r="U125" i="10"/>
  <c r="AB125" i="10"/>
  <c r="AC125" i="10"/>
  <c r="AD125" i="10"/>
  <c r="AE125" i="10"/>
  <c r="AI125" i="10"/>
  <c r="AJ125" i="10" s="1"/>
  <c r="AK125" i="10" s="1"/>
  <c r="AL125" i="10" s="1"/>
  <c r="BB125" i="10"/>
  <c r="BC125" i="10" s="1"/>
  <c r="BD125" i="10" s="1"/>
  <c r="BE125" i="10" s="1"/>
  <c r="BF125" i="10" s="1"/>
  <c r="BP125" i="10"/>
  <c r="BQ125" i="10"/>
  <c r="BR125" i="10" s="1"/>
  <c r="BY125" i="10"/>
  <c r="BZ125" i="10"/>
  <c r="CA125" i="10" s="1"/>
  <c r="CD125" i="10"/>
  <c r="CE125" i="10" s="1"/>
  <c r="CF125" i="10" s="1"/>
  <c r="CG125" i="10" s="1"/>
  <c r="DP125" i="10"/>
  <c r="DQ125" i="10"/>
  <c r="DR125" i="10" s="1"/>
  <c r="DX125" i="10"/>
  <c r="U126" i="10"/>
  <c r="AB126" i="10"/>
  <c r="AC126" i="10"/>
  <c r="AD126" i="10"/>
  <c r="AE126" i="10"/>
  <c r="AI126" i="10"/>
  <c r="AJ126" i="10" s="1"/>
  <c r="AK126" i="10" s="1"/>
  <c r="AL126" i="10" s="1"/>
  <c r="BB126" i="10"/>
  <c r="BC126" i="10" s="1"/>
  <c r="BD126" i="10" s="1"/>
  <c r="BE126" i="10" s="1"/>
  <c r="BF126" i="10" s="1"/>
  <c r="BP126" i="10"/>
  <c r="BQ126" i="10"/>
  <c r="BR126" i="10" s="1"/>
  <c r="BY126" i="10"/>
  <c r="BZ126" i="10"/>
  <c r="CA126" i="10" s="1"/>
  <c r="CD126" i="10"/>
  <c r="CE126" i="10" s="1"/>
  <c r="CF126" i="10" s="1"/>
  <c r="CG126" i="10" s="1"/>
  <c r="DP126" i="10"/>
  <c r="DQ126" i="10"/>
  <c r="DR126" i="10" s="1"/>
  <c r="DX126" i="10"/>
  <c r="U127" i="10"/>
  <c r="AB127" i="10"/>
  <c r="AC127" i="10"/>
  <c r="AD127" i="10"/>
  <c r="AE127" i="10"/>
  <c r="AI127" i="10"/>
  <c r="AJ127" i="10" s="1"/>
  <c r="AK127" i="10" s="1"/>
  <c r="AL127" i="10" s="1"/>
  <c r="BB127" i="10"/>
  <c r="BC127" i="10" s="1"/>
  <c r="BD127" i="10" s="1"/>
  <c r="BE127" i="10" s="1"/>
  <c r="BF127" i="10" s="1"/>
  <c r="BP127" i="10"/>
  <c r="BQ127" i="10"/>
  <c r="BR127" i="10" s="1"/>
  <c r="BY127" i="10"/>
  <c r="BZ127" i="10"/>
  <c r="CA127" i="10" s="1"/>
  <c r="CD127" i="10"/>
  <c r="CE127" i="10" s="1"/>
  <c r="CF127" i="10" s="1"/>
  <c r="CG127" i="10" s="1"/>
  <c r="DP127" i="10"/>
  <c r="DQ127" i="10"/>
  <c r="DR127" i="10" s="1"/>
  <c r="DX127" i="10"/>
  <c r="U128" i="10"/>
  <c r="AB128" i="10"/>
  <c r="AC128" i="10"/>
  <c r="AD128" i="10"/>
  <c r="AE128" i="10"/>
  <c r="AI128" i="10"/>
  <c r="AJ128" i="10" s="1"/>
  <c r="AK128" i="10" s="1"/>
  <c r="AL128" i="10" s="1"/>
  <c r="BB128" i="10"/>
  <c r="BC128" i="10" s="1"/>
  <c r="BD128" i="10" s="1"/>
  <c r="BE128" i="10" s="1"/>
  <c r="BF128" i="10" s="1"/>
  <c r="BP128" i="10"/>
  <c r="BQ128" i="10"/>
  <c r="BR128" i="10" s="1"/>
  <c r="BY128" i="10"/>
  <c r="BZ128" i="10"/>
  <c r="CA128" i="10" s="1"/>
  <c r="CD128" i="10"/>
  <c r="CE128" i="10" s="1"/>
  <c r="CF128" i="10" s="1"/>
  <c r="CG128" i="10" s="1"/>
  <c r="DP128" i="10"/>
  <c r="DQ128" i="10"/>
  <c r="DR128" i="10" s="1"/>
  <c r="DX128" i="10"/>
  <c r="U129" i="10"/>
  <c r="AB129" i="10"/>
  <c r="AC129" i="10"/>
  <c r="AD129" i="10"/>
  <c r="AE129" i="10"/>
  <c r="AI129" i="10"/>
  <c r="AJ129" i="10" s="1"/>
  <c r="AK129" i="10" s="1"/>
  <c r="AL129" i="10" s="1"/>
  <c r="BB129" i="10"/>
  <c r="BC129" i="10"/>
  <c r="BD129" i="10" s="1"/>
  <c r="BE129" i="10" s="1"/>
  <c r="BF129" i="10" s="1"/>
  <c r="BP129" i="10"/>
  <c r="BQ129" i="10"/>
  <c r="BR129" i="10" s="1"/>
  <c r="BY129" i="10"/>
  <c r="BZ129" i="10"/>
  <c r="CA129" i="10" s="1"/>
  <c r="CD129" i="10"/>
  <c r="CE129" i="10" s="1"/>
  <c r="CF129" i="10" s="1"/>
  <c r="CG129" i="10" s="1"/>
  <c r="DP129" i="10"/>
  <c r="DQ129" i="10"/>
  <c r="DR129" i="10" s="1"/>
  <c r="DX129" i="10"/>
  <c r="U130" i="10"/>
  <c r="AB130" i="10"/>
  <c r="AC130" i="10"/>
  <c r="AD130" i="10"/>
  <c r="AE130" i="10"/>
  <c r="AI130" i="10"/>
  <c r="AJ130" i="10" s="1"/>
  <c r="AK130" i="10" s="1"/>
  <c r="AL130" i="10" s="1"/>
  <c r="BB130" i="10"/>
  <c r="BC130" i="10" s="1"/>
  <c r="BD130" i="10" s="1"/>
  <c r="BE130" i="10" s="1"/>
  <c r="BF130" i="10" s="1"/>
  <c r="BP130" i="10"/>
  <c r="BQ130" i="10"/>
  <c r="BR130" i="10"/>
  <c r="BY130" i="10"/>
  <c r="BZ130" i="10"/>
  <c r="CA130" i="10" s="1"/>
  <c r="CD130" i="10"/>
  <c r="CE130" i="10" s="1"/>
  <c r="CF130" i="10" s="1"/>
  <c r="CG130" i="10" s="1"/>
  <c r="DP130" i="10"/>
  <c r="DQ130" i="10"/>
  <c r="DR130" i="10" s="1"/>
  <c r="DX130" i="10"/>
  <c r="U131" i="10"/>
  <c r="AB131" i="10"/>
  <c r="AC131" i="10"/>
  <c r="AD131" i="10"/>
  <c r="AE131" i="10"/>
  <c r="AI131" i="10"/>
  <c r="AJ131" i="10" s="1"/>
  <c r="AK131" i="10" s="1"/>
  <c r="AL131" i="10" s="1"/>
  <c r="BB131" i="10"/>
  <c r="BC131" i="10" s="1"/>
  <c r="BD131" i="10" s="1"/>
  <c r="BE131" i="10" s="1"/>
  <c r="BF131" i="10" s="1"/>
  <c r="BP131" i="10"/>
  <c r="BQ131" i="10"/>
  <c r="BR131" i="10" s="1"/>
  <c r="BY131" i="10"/>
  <c r="BZ131" i="10"/>
  <c r="CA131" i="10" s="1"/>
  <c r="CD131" i="10"/>
  <c r="CE131" i="10"/>
  <c r="CF131" i="10" s="1"/>
  <c r="CG131" i="10" s="1"/>
  <c r="DP131" i="10"/>
  <c r="DQ131" i="10"/>
  <c r="DR131" i="10" s="1"/>
  <c r="DX131" i="10"/>
  <c r="U132" i="10"/>
  <c r="AB132" i="10"/>
  <c r="AC132" i="10"/>
  <c r="AD132" i="10"/>
  <c r="AE132" i="10"/>
  <c r="AI132" i="10"/>
  <c r="AJ132" i="10" s="1"/>
  <c r="AK132" i="10" s="1"/>
  <c r="AL132" i="10" s="1"/>
  <c r="BB132" i="10"/>
  <c r="BC132" i="10" s="1"/>
  <c r="BD132" i="10" s="1"/>
  <c r="BE132" i="10" s="1"/>
  <c r="BF132" i="10" s="1"/>
  <c r="BP132" i="10"/>
  <c r="BQ132" i="10"/>
  <c r="BR132" i="10" s="1"/>
  <c r="BY132" i="10"/>
  <c r="BZ132" i="10"/>
  <c r="CA132" i="10" s="1"/>
  <c r="CD132" i="10"/>
  <c r="CE132" i="10" s="1"/>
  <c r="CF132" i="10" s="1"/>
  <c r="CG132" i="10" s="1"/>
  <c r="DP132" i="10"/>
  <c r="DQ132" i="10"/>
  <c r="DR132" i="10" s="1"/>
  <c r="DX132" i="10"/>
  <c r="U133" i="10"/>
  <c r="AB133" i="10"/>
  <c r="AC133" i="10"/>
  <c r="AD133" i="10"/>
  <c r="AE133" i="10"/>
  <c r="AI133" i="10"/>
  <c r="AJ133" i="10" s="1"/>
  <c r="AK133" i="10" s="1"/>
  <c r="AL133" i="10" s="1"/>
  <c r="BB133" i="10"/>
  <c r="BC133" i="10" s="1"/>
  <c r="BD133" i="10" s="1"/>
  <c r="BE133" i="10" s="1"/>
  <c r="BF133" i="10" s="1"/>
  <c r="BP133" i="10"/>
  <c r="BQ133" i="10"/>
  <c r="BR133" i="10" s="1"/>
  <c r="BY133" i="10"/>
  <c r="BZ133" i="10"/>
  <c r="CA133" i="10" s="1"/>
  <c r="CD133" i="10"/>
  <c r="CE133" i="10" s="1"/>
  <c r="CF133" i="10" s="1"/>
  <c r="CG133" i="10" s="1"/>
  <c r="DP133" i="10"/>
  <c r="DQ133" i="10"/>
  <c r="DR133" i="10" s="1"/>
  <c r="DX133" i="10"/>
  <c r="U134" i="10"/>
  <c r="AB134" i="10"/>
  <c r="AC134" i="10"/>
  <c r="AD134" i="10"/>
  <c r="AE134" i="10"/>
  <c r="AI134" i="10"/>
  <c r="AJ134" i="10" s="1"/>
  <c r="AK134" i="10" s="1"/>
  <c r="AL134" i="10" s="1"/>
  <c r="BB134" i="10"/>
  <c r="BC134" i="10" s="1"/>
  <c r="BD134" i="10" s="1"/>
  <c r="BE134" i="10" s="1"/>
  <c r="BF134" i="10" s="1"/>
  <c r="BP134" i="10"/>
  <c r="BQ134" i="10"/>
  <c r="BR134" i="10" s="1"/>
  <c r="BY134" i="10"/>
  <c r="BZ134" i="10"/>
  <c r="CA134" i="10" s="1"/>
  <c r="CD134" i="10"/>
  <c r="CE134" i="10" s="1"/>
  <c r="CF134" i="10" s="1"/>
  <c r="CG134" i="10" s="1"/>
  <c r="DP134" i="10"/>
  <c r="DQ134" i="10"/>
  <c r="DR134" i="10" s="1"/>
  <c r="DX134" i="10"/>
  <c r="U135" i="10"/>
  <c r="AB135" i="10"/>
  <c r="AC135" i="10"/>
  <c r="AD135" i="10"/>
  <c r="AE135" i="10"/>
  <c r="AI135" i="10"/>
  <c r="AJ135" i="10" s="1"/>
  <c r="AK135" i="10" s="1"/>
  <c r="AL135" i="10" s="1"/>
  <c r="BB135" i="10"/>
  <c r="BC135" i="10" s="1"/>
  <c r="BD135" i="10" s="1"/>
  <c r="BE135" i="10" s="1"/>
  <c r="BF135" i="10" s="1"/>
  <c r="BP135" i="10"/>
  <c r="BQ135" i="10"/>
  <c r="BR135" i="10" s="1"/>
  <c r="BY135" i="10"/>
  <c r="BZ135" i="10"/>
  <c r="CA135" i="10" s="1"/>
  <c r="CD135" i="10"/>
  <c r="CE135" i="10" s="1"/>
  <c r="CF135" i="10" s="1"/>
  <c r="CG135" i="10" s="1"/>
  <c r="DP135" i="10"/>
  <c r="DQ135" i="10"/>
  <c r="DR135" i="10" s="1"/>
  <c r="DX135" i="10"/>
  <c r="U136" i="10"/>
  <c r="AB136" i="10"/>
  <c r="AC136" i="10"/>
  <c r="AD136" i="10"/>
  <c r="AE136" i="10"/>
  <c r="AI136" i="10"/>
  <c r="AJ136" i="10" s="1"/>
  <c r="AK136" i="10" s="1"/>
  <c r="AL136" i="10" s="1"/>
  <c r="BB136" i="10"/>
  <c r="BC136" i="10" s="1"/>
  <c r="BD136" i="10" s="1"/>
  <c r="BE136" i="10" s="1"/>
  <c r="BF136" i="10" s="1"/>
  <c r="BP136" i="10"/>
  <c r="BQ136" i="10"/>
  <c r="BR136" i="10" s="1"/>
  <c r="BY136" i="10"/>
  <c r="BZ136" i="10"/>
  <c r="CA136" i="10" s="1"/>
  <c r="CD136" i="10"/>
  <c r="CE136" i="10" s="1"/>
  <c r="CF136" i="10" s="1"/>
  <c r="CG136" i="10" s="1"/>
  <c r="DP136" i="10"/>
  <c r="DQ136" i="10"/>
  <c r="DR136" i="10" s="1"/>
  <c r="DX136" i="10"/>
  <c r="U137" i="10"/>
  <c r="AB137" i="10"/>
  <c r="AC137" i="10"/>
  <c r="AD137" i="10"/>
  <c r="AE137" i="10"/>
  <c r="AI137" i="10"/>
  <c r="AJ137" i="10" s="1"/>
  <c r="AK137" i="10" s="1"/>
  <c r="AL137" i="10" s="1"/>
  <c r="BB137" i="10"/>
  <c r="BC137" i="10"/>
  <c r="BD137" i="10" s="1"/>
  <c r="BE137" i="10" s="1"/>
  <c r="BF137" i="10" s="1"/>
  <c r="BP137" i="10"/>
  <c r="BQ137" i="10"/>
  <c r="BR137" i="10" s="1"/>
  <c r="BY137" i="10"/>
  <c r="BZ137" i="10"/>
  <c r="CA137" i="10" s="1"/>
  <c r="CD137" i="10"/>
  <c r="CE137" i="10" s="1"/>
  <c r="CF137" i="10" s="1"/>
  <c r="CG137" i="10" s="1"/>
  <c r="DP137" i="10"/>
  <c r="DQ137" i="10"/>
  <c r="DR137" i="10" s="1"/>
  <c r="DX137" i="10"/>
  <c r="U138" i="10"/>
  <c r="AB138" i="10"/>
  <c r="AC138" i="10"/>
  <c r="AD138" i="10"/>
  <c r="AE138" i="10"/>
  <c r="AI138" i="10"/>
  <c r="AJ138" i="10" s="1"/>
  <c r="AK138" i="10" s="1"/>
  <c r="AL138" i="10" s="1"/>
  <c r="BB138" i="10"/>
  <c r="BC138" i="10" s="1"/>
  <c r="BD138" i="10" s="1"/>
  <c r="BE138" i="10" s="1"/>
  <c r="BF138" i="10" s="1"/>
  <c r="BP138" i="10"/>
  <c r="BQ138" i="10"/>
  <c r="BR138" i="10" s="1"/>
  <c r="BY138" i="10"/>
  <c r="BZ138" i="10"/>
  <c r="CA138" i="10" s="1"/>
  <c r="CD138" i="10"/>
  <c r="CE138" i="10" s="1"/>
  <c r="CF138" i="10" s="1"/>
  <c r="CG138" i="10" s="1"/>
  <c r="DP138" i="10"/>
  <c r="DQ138" i="10"/>
  <c r="DR138" i="10" s="1"/>
  <c r="DX138" i="10"/>
  <c r="U139" i="10"/>
  <c r="AB139" i="10"/>
  <c r="AC139" i="10"/>
  <c r="AD139" i="10"/>
  <c r="AE139" i="10"/>
  <c r="AI139" i="10"/>
  <c r="AJ139" i="10" s="1"/>
  <c r="AK139" i="10" s="1"/>
  <c r="AL139" i="10" s="1"/>
  <c r="BB139" i="10"/>
  <c r="BC139" i="10" s="1"/>
  <c r="BD139" i="10" s="1"/>
  <c r="BE139" i="10" s="1"/>
  <c r="BF139" i="10" s="1"/>
  <c r="BP139" i="10"/>
  <c r="BQ139" i="10"/>
  <c r="BR139" i="10" s="1"/>
  <c r="BY139" i="10"/>
  <c r="BZ139" i="10"/>
  <c r="CA139" i="10" s="1"/>
  <c r="CD139" i="10"/>
  <c r="CE139" i="10" s="1"/>
  <c r="CF139" i="10" s="1"/>
  <c r="CG139" i="10" s="1"/>
  <c r="DP139" i="10"/>
  <c r="DQ139" i="10"/>
  <c r="DR139" i="10" s="1"/>
  <c r="DX139" i="10"/>
  <c r="U140" i="10"/>
  <c r="AB140" i="10"/>
  <c r="AC140" i="10"/>
  <c r="AD140" i="10"/>
  <c r="AE140" i="10"/>
  <c r="AI140" i="10"/>
  <c r="AJ140" i="10" s="1"/>
  <c r="AK140" i="10" s="1"/>
  <c r="AL140" i="10" s="1"/>
  <c r="BB140" i="10"/>
  <c r="BC140" i="10" s="1"/>
  <c r="BD140" i="10" s="1"/>
  <c r="BE140" i="10" s="1"/>
  <c r="BF140" i="10" s="1"/>
  <c r="BP140" i="10"/>
  <c r="BQ140" i="10"/>
  <c r="BR140" i="10" s="1"/>
  <c r="BY140" i="10"/>
  <c r="BZ140" i="10"/>
  <c r="CA140" i="10" s="1"/>
  <c r="CD140" i="10"/>
  <c r="CE140" i="10" s="1"/>
  <c r="CF140" i="10" s="1"/>
  <c r="CG140" i="10" s="1"/>
  <c r="DP140" i="10"/>
  <c r="DQ140" i="10"/>
  <c r="DR140" i="10" s="1"/>
  <c r="DX140" i="10"/>
  <c r="U141" i="10"/>
  <c r="AB141" i="10"/>
  <c r="AC141" i="10"/>
  <c r="AD141" i="10"/>
  <c r="AE141" i="10"/>
  <c r="AI141" i="10"/>
  <c r="AJ141" i="10" s="1"/>
  <c r="AK141" i="10" s="1"/>
  <c r="AL141" i="10" s="1"/>
  <c r="BB141" i="10"/>
  <c r="BC141" i="10" s="1"/>
  <c r="BD141" i="10" s="1"/>
  <c r="BE141" i="10" s="1"/>
  <c r="BF141" i="10" s="1"/>
  <c r="BP141" i="10"/>
  <c r="BQ141" i="10"/>
  <c r="BR141" i="10" s="1"/>
  <c r="BY141" i="10"/>
  <c r="BZ141" i="10"/>
  <c r="CA141" i="10" s="1"/>
  <c r="CD141" i="10"/>
  <c r="CE141" i="10" s="1"/>
  <c r="CF141" i="10" s="1"/>
  <c r="CG141" i="10" s="1"/>
  <c r="DP141" i="10"/>
  <c r="DQ141" i="10"/>
  <c r="DR141" i="10" s="1"/>
  <c r="DX141" i="10"/>
  <c r="U142" i="10"/>
  <c r="AB142" i="10"/>
  <c r="AC142" i="10"/>
  <c r="AD142" i="10"/>
  <c r="AE142" i="10"/>
  <c r="AI142" i="10"/>
  <c r="AJ142" i="10" s="1"/>
  <c r="AK142" i="10" s="1"/>
  <c r="AL142" i="10" s="1"/>
  <c r="BB142" i="10"/>
  <c r="BC142" i="10" s="1"/>
  <c r="BD142" i="10" s="1"/>
  <c r="BE142" i="10" s="1"/>
  <c r="BF142" i="10" s="1"/>
  <c r="BP142" i="10"/>
  <c r="BQ142" i="10"/>
  <c r="BR142" i="10" s="1"/>
  <c r="BY142" i="10"/>
  <c r="BZ142" i="10"/>
  <c r="CA142" i="10" s="1"/>
  <c r="CD142" i="10"/>
  <c r="CE142" i="10" s="1"/>
  <c r="CF142" i="10" s="1"/>
  <c r="CG142" i="10" s="1"/>
  <c r="DP142" i="10"/>
  <c r="DQ142" i="10"/>
  <c r="DR142" i="10" s="1"/>
  <c r="DX142" i="10"/>
  <c r="U143" i="10"/>
  <c r="AB143" i="10"/>
  <c r="AC143" i="10"/>
  <c r="AD143" i="10"/>
  <c r="AE143" i="10"/>
  <c r="AI143" i="10"/>
  <c r="AJ143" i="10" s="1"/>
  <c r="AK143" i="10" s="1"/>
  <c r="AL143" i="10" s="1"/>
  <c r="BB143" i="10"/>
  <c r="BC143" i="10" s="1"/>
  <c r="BD143" i="10" s="1"/>
  <c r="BE143" i="10" s="1"/>
  <c r="BF143" i="10" s="1"/>
  <c r="BP143" i="10"/>
  <c r="BQ143" i="10"/>
  <c r="BR143" i="10" s="1"/>
  <c r="BY143" i="10"/>
  <c r="BZ143" i="10"/>
  <c r="CA143" i="10" s="1"/>
  <c r="CD143" i="10"/>
  <c r="CE143" i="10" s="1"/>
  <c r="CF143" i="10" s="1"/>
  <c r="CG143" i="10" s="1"/>
  <c r="DP143" i="10"/>
  <c r="DQ143" i="10"/>
  <c r="DR143" i="10" s="1"/>
  <c r="DX143" i="10"/>
  <c r="U144" i="10"/>
  <c r="AB144" i="10"/>
  <c r="AC144" i="10"/>
  <c r="AD144" i="10"/>
  <c r="AE144" i="10"/>
  <c r="AI144" i="10"/>
  <c r="AJ144" i="10" s="1"/>
  <c r="AK144" i="10" s="1"/>
  <c r="AL144" i="10" s="1"/>
  <c r="BB144" i="10"/>
  <c r="BC144" i="10" s="1"/>
  <c r="BD144" i="10" s="1"/>
  <c r="BE144" i="10" s="1"/>
  <c r="BF144" i="10" s="1"/>
  <c r="BP144" i="10"/>
  <c r="BQ144" i="10"/>
  <c r="BR144" i="10" s="1"/>
  <c r="BY144" i="10"/>
  <c r="BZ144" i="10"/>
  <c r="CA144" i="10" s="1"/>
  <c r="CD144" i="10"/>
  <c r="CE144" i="10" s="1"/>
  <c r="CF144" i="10" s="1"/>
  <c r="CG144" i="10" s="1"/>
  <c r="DP144" i="10"/>
  <c r="DQ144" i="10"/>
  <c r="DR144" i="10" s="1"/>
  <c r="DX144" i="10"/>
  <c r="U145" i="10"/>
  <c r="AB145" i="10"/>
  <c r="AC145" i="10"/>
  <c r="AD145" i="10"/>
  <c r="AE145" i="10"/>
  <c r="AI145" i="10"/>
  <c r="AJ145" i="10" s="1"/>
  <c r="AK145" i="10" s="1"/>
  <c r="AL145" i="10" s="1"/>
  <c r="BB145" i="10"/>
  <c r="BC145" i="10" s="1"/>
  <c r="BD145" i="10" s="1"/>
  <c r="BE145" i="10" s="1"/>
  <c r="BF145" i="10" s="1"/>
  <c r="BP145" i="10"/>
  <c r="BQ145" i="10"/>
  <c r="BR145" i="10" s="1"/>
  <c r="BY145" i="10"/>
  <c r="BZ145" i="10"/>
  <c r="CA145" i="10" s="1"/>
  <c r="CD145" i="10"/>
  <c r="CE145" i="10" s="1"/>
  <c r="CF145" i="10" s="1"/>
  <c r="CG145" i="10" s="1"/>
  <c r="DP145" i="10"/>
  <c r="DQ145" i="10"/>
  <c r="DR145" i="10" s="1"/>
  <c r="DX145" i="10"/>
  <c r="U146" i="10"/>
  <c r="AB146" i="10"/>
  <c r="AC146" i="10"/>
  <c r="AD146" i="10"/>
  <c r="AE146" i="10"/>
  <c r="AI146" i="10"/>
  <c r="AJ146" i="10" s="1"/>
  <c r="AK146" i="10" s="1"/>
  <c r="AL146" i="10" s="1"/>
  <c r="BB146" i="10"/>
  <c r="BC146" i="10" s="1"/>
  <c r="BD146" i="10" s="1"/>
  <c r="BE146" i="10" s="1"/>
  <c r="BF146" i="10" s="1"/>
  <c r="BP146" i="10"/>
  <c r="BQ146" i="10"/>
  <c r="BR146" i="10" s="1"/>
  <c r="BY146" i="10"/>
  <c r="BZ146" i="10"/>
  <c r="CA146" i="10" s="1"/>
  <c r="CD146" i="10"/>
  <c r="CE146" i="10"/>
  <c r="CF146" i="10" s="1"/>
  <c r="CG146" i="10" s="1"/>
  <c r="DP146" i="10"/>
  <c r="DQ146" i="10"/>
  <c r="DR146" i="10" s="1"/>
  <c r="DX146" i="10"/>
  <c r="U147" i="10"/>
  <c r="AB147" i="10"/>
  <c r="AC147" i="10"/>
  <c r="AD147" i="10"/>
  <c r="AE147" i="10"/>
  <c r="AI147" i="10"/>
  <c r="AJ147" i="10" s="1"/>
  <c r="AK147" i="10" s="1"/>
  <c r="AL147" i="10" s="1"/>
  <c r="BB147" i="10"/>
  <c r="BC147" i="10" s="1"/>
  <c r="BD147" i="10" s="1"/>
  <c r="BE147" i="10" s="1"/>
  <c r="BF147" i="10" s="1"/>
  <c r="BP147" i="10"/>
  <c r="BQ147" i="10"/>
  <c r="BR147" i="10" s="1"/>
  <c r="BY147" i="10"/>
  <c r="BZ147" i="10"/>
  <c r="CA147" i="10" s="1"/>
  <c r="CD147" i="10"/>
  <c r="CE147" i="10" s="1"/>
  <c r="CF147" i="10" s="1"/>
  <c r="CG147" i="10" s="1"/>
  <c r="DP147" i="10"/>
  <c r="DQ147" i="10"/>
  <c r="DR147" i="10" s="1"/>
  <c r="DX147" i="10"/>
  <c r="U148" i="10"/>
  <c r="AB148" i="10"/>
  <c r="AC148" i="10"/>
  <c r="AD148" i="10"/>
  <c r="AE148" i="10"/>
  <c r="AI148" i="10"/>
  <c r="AJ148" i="10" s="1"/>
  <c r="AK148" i="10" s="1"/>
  <c r="AL148" i="10" s="1"/>
  <c r="BB148" i="10"/>
  <c r="BC148" i="10" s="1"/>
  <c r="BD148" i="10" s="1"/>
  <c r="BE148" i="10" s="1"/>
  <c r="BF148" i="10" s="1"/>
  <c r="BP148" i="10"/>
  <c r="BQ148" i="10"/>
  <c r="BR148" i="10" s="1"/>
  <c r="BY148" i="10"/>
  <c r="BZ148" i="10"/>
  <c r="CA148" i="10" s="1"/>
  <c r="CD148" i="10"/>
  <c r="CE148" i="10" s="1"/>
  <c r="CF148" i="10" s="1"/>
  <c r="CG148" i="10" s="1"/>
  <c r="DP148" i="10"/>
  <c r="DQ148" i="10"/>
  <c r="DR148" i="10" s="1"/>
  <c r="DX148" i="10"/>
  <c r="U149" i="10"/>
  <c r="AB149" i="10"/>
  <c r="AC149" i="10"/>
  <c r="AD149" i="10"/>
  <c r="AE149" i="10"/>
  <c r="AI149" i="10"/>
  <c r="AJ149" i="10" s="1"/>
  <c r="AK149" i="10" s="1"/>
  <c r="AL149" i="10" s="1"/>
  <c r="BB149" i="10"/>
  <c r="BC149" i="10" s="1"/>
  <c r="BD149" i="10" s="1"/>
  <c r="BE149" i="10" s="1"/>
  <c r="BF149" i="10" s="1"/>
  <c r="BP149" i="10"/>
  <c r="BQ149" i="10"/>
  <c r="BR149" i="10" s="1"/>
  <c r="BY149" i="10"/>
  <c r="BZ149" i="10"/>
  <c r="CA149" i="10" s="1"/>
  <c r="CD149" i="10"/>
  <c r="CE149" i="10" s="1"/>
  <c r="CF149" i="10" s="1"/>
  <c r="CG149" i="10" s="1"/>
  <c r="DP149" i="10"/>
  <c r="DQ149" i="10"/>
  <c r="DR149" i="10" s="1"/>
  <c r="DX149" i="10"/>
  <c r="U150" i="10"/>
  <c r="AB150" i="10"/>
  <c r="AC150" i="10"/>
  <c r="AD150" i="10"/>
  <c r="AE150" i="10"/>
  <c r="AI150" i="10"/>
  <c r="AJ150" i="10" s="1"/>
  <c r="AK150" i="10" s="1"/>
  <c r="AL150" i="10" s="1"/>
  <c r="BB150" i="10"/>
  <c r="BC150" i="10" s="1"/>
  <c r="BD150" i="10" s="1"/>
  <c r="BE150" i="10" s="1"/>
  <c r="BF150" i="10" s="1"/>
  <c r="BP150" i="10"/>
  <c r="BQ150" i="10"/>
  <c r="BR150" i="10" s="1"/>
  <c r="BY150" i="10"/>
  <c r="BZ150" i="10"/>
  <c r="CA150" i="10" s="1"/>
  <c r="CD150" i="10"/>
  <c r="CE150" i="10" s="1"/>
  <c r="CF150" i="10" s="1"/>
  <c r="CG150" i="10" s="1"/>
  <c r="DP150" i="10"/>
  <c r="DQ150" i="10"/>
  <c r="DR150" i="10" s="1"/>
  <c r="DX150" i="10"/>
  <c r="U151" i="10"/>
  <c r="AB151" i="10"/>
  <c r="AC151" i="10"/>
  <c r="AD151" i="10"/>
  <c r="AE151" i="10"/>
  <c r="AI151" i="10"/>
  <c r="AJ151" i="10" s="1"/>
  <c r="AK151" i="10" s="1"/>
  <c r="AL151" i="10" s="1"/>
  <c r="BB151" i="10"/>
  <c r="BC151" i="10" s="1"/>
  <c r="BD151" i="10" s="1"/>
  <c r="BE151" i="10" s="1"/>
  <c r="BF151" i="10" s="1"/>
  <c r="BP151" i="10"/>
  <c r="BQ151" i="10"/>
  <c r="BR151" i="10" s="1"/>
  <c r="BY151" i="10"/>
  <c r="BZ151" i="10"/>
  <c r="CA151" i="10" s="1"/>
  <c r="CD151" i="10"/>
  <c r="CE151" i="10" s="1"/>
  <c r="CF151" i="10" s="1"/>
  <c r="CG151" i="10" s="1"/>
  <c r="DP151" i="10"/>
  <c r="DQ151" i="10"/>
  <c r="DR151" i="10" s="1"/>
  <c r="DX151" i="10"/>
  <c r="U152" i="10"/>
  <c r="AB152" i="10"/>
  <c r="AC152" i="10"/>
  <c r="AD152" i="10"/>
  <c r="AE152" i="10"/>
  <c r="AI152" i="10"/>
  <c r="AJ152" i="10" s="1"/>
  <c r="AK152" i="10" s="1"/>
  <c r="AL152" i="10" s="1"/>
  <c r="BB152" i="10"/>
  <c r="BC152" i="10" s="1"/>
  <c r="BD152" i="10" s="1"/>
  <c r="BE152" i="10" s="1"/>
  <c r="BF152" i="10" s="1"/>
  <c r="BP152" i="10"/>
  <c r="BQ152" i="10"/>
  <c r="BR152" i="10" s="1"/>
  <c r="BY152" i="10"/>
  <c r="BZ152" i="10"/>
  <c r="CA152" i="10" s="1"/>
  <c r="CD152" i="10"/>
  <c r="CE152" i="10" s="1"/>
  <c r="CF152" i="10" s="1"/>
  <c r="CG152" i="10" s="1"/>
  <c r="DP152" i="10"/>
  <c r="DQ152" i="10"/>
  <c r="DR152" i="10" s="1"/>
  <c r="DX152" i="10"/>
  <c r="U153" i="10"/>
  <c r="AB153" i="10"/>
  <c r="AC153" i="10"/>
  <c r="AD153" i="10"/>
  <c r="AE153" i="10"/>
  <c r="AI153" i="10"/>
  <c r="AJ153" i="10" s="1"/>
  <c r="AK153" i="10" s="1"/>
  <c r="AL153" i="10" s="1"/>
  <c r="BB153" i="10"/>
  <c r="BC153" i="10"/>
  <c r="BD153" i="10" s="1"/>
  <c r="BE153" i="10" s="1"/>
  <c r="BF153" i="10" s="1"/>
  <c r="BP153" i="10"/>
  <c r="BQ153" i="10"/>
  <c r="BR153" i="10" s="1"/>
  <c r="BY153" i="10"/>
  <c r="BZ153" i="10"/>
  <c r="CA153" i="10" s="1"/>
  <c r="CD153" i="10"/>
  <c r="CE153" i="10" s="1"/>
  <c r="CF153" i="10" s="1"/>
  <c r="CG153" i="10" s="1"/>
  <c r="DP153" i="10"/>
  <c r="DQ153" i="10"/>
  <c r="DR153" i="10" s="1"/>
  <c r="DX153" i="10"/>
  <c r="U154" i="10"/>
  <c r="AB154" i="10"/>
  <c r="AC154" i="10"/>
  <c r="AD154" i="10"/>
  <c r="AE154" i="10"/>
  <c r="AI154" i="10"/>
  <c r="AJ154" i="10" s="1"/>
  <c r="AK154" i="10" s="1"/>
  <c r="AL154" i="10" s="1"/>
  <c r="BB154" i="10"/>
  <c r="BC154" i="10" s="1"/>
  <c r="BD154" i="10" s="1"/>
  <c r="BE154" i="10" s="1"/>
  <c r="BF154" i="10" s="1"/>
  <c r="BP154" i="10"/>
  <c r="BQ154" i="10"/>
  <c r="BR154" i="10"/>
  <c r="BY154" i="10"/>
  <c r="BZ154" i="10"/>
  <c r="CA154" i="10" s="1"/>
  <c r="CD154" i="10"/>
  <c r="CE154" i="10" s="1"/>
  <c r="CF154" i="10" s="1"/>
  <c r="CG154" i="10" s="1"/>
  <c r="DP154" i="10"/>
  <c r="DQ154" i="10"/>
  <c r="DR154" i="10" s="1"/>
  <c r="DX154" i="10"/>
  <c r="U155" i="10"/>
  <c r="AB155" i="10"/>
  <c r="AC155" i="10"/>
  <c r="AD155" i="10"/>
  <c r="AE155" i="10"/>
  <c r="AI155" i="10"/>
  <c r="AJ155" i="10" s="1"/>
  <c r="AK155" i="10" s="1"/>
  <c r="AL155" i="10" s="1"/>
  <c r="BB155" i="10"/>
  <c r="BC155" i="10" s="1"/>
  <c r="BD155" i="10" s="1"/>
  <c r="BE155" i="10" s="1"/>
  <c r="BF155" i="10" s="1"/>
  <c r="BP155" i="10"/>
  <c r="BQ155" i="10"/>
  <c r="BR155" i="10" s="1"/>
  <c r="BY155" i="10"/>
  <c r="BZ155" i="10"/>
  <c r="CA155" i="10" s="1"/>
  <c r="CD155" i="10"/>
  <c r="CE155" i="10" s="1"/>
  <c r="CF155" i="10" s="1"/>
  <c r="CG155" i="10" s="1"/>
  <c r="DP155" i="10"/>
  <c r="DQ155" i="10"/>
  <c r="DR155" i="10" s="1"/>
  <c r="DX155" i="10"/>
  <c r="U156" i="10"/>
  <c r="AB156" i="10"/>
  <c r="AC156" i="10"/>
  <c r="AD156" i="10"/>
  <c r="AE156" i="10"/>
  <c r="AI156" i="10"/>
  <c r="AJ156" i="10" s="1"/>
  <c r="AK156" i="10" s="1"/>
  <c r="AL156" i="10" s="1"/>
  <c r="BB156" i="10"/>
  <c r="BC156" i="10" s="1"/>
  <c r="BD156" i="10" s="1"/>
  <c r="BE156" i="10" s="1"/>
  <c r="BF156" i="10" s="1"/>
  <c r="BP156" i="10"/>
  <c r="BQ156" i="10"/>
  <c r="BR156" i="10" s="1"/>
  <c r="BY156" i="10"/>
  <c r="BZ156" i="10"/>
  <c r="CA156" i="10" s="1"/>
  <c r="CD156" i="10"/>
  <c r="CE156" i="10" s="1"/>
  <c r="CF156" i="10" s="1"/>
  <c r="CG156" i="10" s="1"/>
  <c r="DP156" i="10"/>
  <c r="DQ156" i="10"/>
  <c r="DR156" i="10" s="1"/>
  <c r="DX156" i="10"/>
  <c r="U157" i="10"/>
  <c r="AB157" i="10"/>
  <c r="AC157" i="10"/>
  <c r="AD157" i="10"/>
  <c r="AE157" i="10"/>
  <c r="AI157" i="10"/>
  <c r="AJ157" i="10" s="1"/>
  <c r="AK157" i="10" s="1"/>
  <c r="AL157" i="10" s="1"/>
  <c r="BB157" i="10"/>
  <c r="BC157" i="10" s="1"/>
  <c r="BD157" i="10" s="1"/>
  <c r="BE157" i="10" s="1"/>
  <c r="BF157" i="10" s="1"/>
  <c r="BP157" i="10"/>
  <c r="BQ157" i="10"/>
  <c r="BR157" i="10" s="1"/>
  <c r="BY157" i="10"/>
  <c r="BZ157" i="10"/>
  <c r="CA157" i="10" s="1"/>
  <c r="CD157" i="10"/>
  <c r="CE157" i="10" s="1"/>
  <c r="CF157" i="10" s="1"/>
  <c r="CG157" i="10" s="1"/>
  <c r="DP157" i="10"/>
  <c r="DQ157" i="10"/>
  <c r="DR157" i="10" s="1"/>
  <c r="DX157" i="10"/>
  <c r="U158" i="10"/>
  <c r="AB158" i="10"/>
  <c r="AC158" i="10"/>
  <c r="AD158" i="10"/>
  <c r="AE158" i="10"/>
  <c r="AI158" i="10"/>
  <c r="AJ158" i="10" s="1"/>
  <c r="AK158" i="10" s="1"/>
  <c r="AL158" i="10" s="1"/>
  <c r="BB158" i="10"/>
  <c r="BC158" i="10" s="1"/>
  <c r="BD158" i="10" s="1"/>
  <c r="BE158" i="10" s="1"/>
  <c r="BF158" i="10" s="1"/>
  <c r="BP158" i="10"/>
  <c r="BQ158" i="10"/>
  <c r="BR158" i="10" s="1"/>
  <c r="BY158" i="10"/>
  <c r="BZ158" i="10"/>
  <c r="CA158" i="10" s="1"/>
  <c r="CD158" i="10"/>
  <c r="CE158" i="10" s="1"/>
  <c r="CF158" i="10" s="1"/>
  <c r="CG158" i="10" s="1"/>
  <c r="DP158" i="10"/>
  <c r="DQ158" i="10"/>
  <c r="DR158" i="10"/>
  <c r="DX158" i="10"/>
  <c r="U159" i="10"/>
  <c r="AB159" i="10"/>
  <c r="AC159" i="10"/>
  <c r="AD159" i="10"/>
  <c r="AE159" i="10"/>
  <c r="AI159" i="10"/>
  <c r="AJ159" i="10" s="1"/>
  <c r="AK159" i="10" s="1"/>
  <c r="AL159" i="10" s="1"/>
  <c r="BB159" i="10"/>
  <c r="BC159" i="10" s="1"/>
  <c r="BD159" i="10" s="1"/>
  <c r="BE159" i="10" s="1"/>
  <c r="BF159" i="10" s="1"/>
  <c r="BP159" i="10"/>
  <c r="BQ159" i="10"/>
  <c r="BR159" i="10" s="1"/>
  <c r="BY159" i="10"/>
  <c r="BZ159" i="10"/>
  <c r="CA159" i="10" s="1"/>
  <c r="CD159" i="10"/>
  <c r="CE159" i="10" s="1"/>
  <c r="CF159" i="10" s="1"/>
  <c r="CG159" i="10" s="1"/>
  <c r="DP159" i="10"/>
  <c r="DQ159" i="10"/>
  <c r="DR159" i="10"/>
  <c r="DX159" i="10"/>
  <c r="U160" i="10"/>
  <c r="AB160" i="10"/>
  <c r="AC160" i="10"/>
  <c r="AD160" i="10"/>
  <c r="AE160" i="10"/>
  <c r="AI160" i="10"/>
  <c r="AJ160" i="10" s="1"/>
  <c r="AK160" i="10" s="1"/>
  <c r="AL160" i="10" s="1"/>
  <c r="BB160" i="10"/>
  <c r="BC160" i="10" s="1"/>
  <c r="BD160" i="10" s="1"/>
  <c r="BE160" i="10" s="1"/>
  <c r="BF160" i="10" s="1"/>
  <c r="BP160" i="10"/>
  <c r="BQ160" i="10"/>
  <c r="BR160" i="10" s="1"/>
  <c r="BY160" i="10"/>
  <c r="BZ160" i="10"/>
  <c r="CA160" i="10" s="1"/>
  <c r="CD160" i="10"/>
  <c r="CE160" i="10" s="1"/>
  <c r="CF160" i="10" s="1"/>
  <c r="CG160" i="10" s="1"/>
  <c r="DP160" i="10"/>
  <c r="DQ160" i="10"/>
  <c r="DR160" i="10"/>
  <c r="DX160" i="10"/>
  <c r="U161" i="10"/>
  <c r="AB161" i="10"/>
  <c r="AC161" i="10"/>
  <c r="AD161" i="10"/>
  <c r="AE161" i="10"/>
  <c r="AI161" i="10"/>
  <c r="AJ161" i="10" s="1"/>
  <c r="AK161" i="10" s="1"/>
  <c r="AL161" i="10" s="1"/>
  <c r="BB161" i="10"/>
  <c r="BC161" i="10"/>
  <c r="BD161" i="10" s="1"/>
  <c r="BE161" i="10" s="1"/>
  <c r="BF161" i="10" s="1"/>
  <c r="BP161" i="10"/>
  <c r="BQ161" i="10"/>
  <c r="BR161" i="10" s="1"/>
  <c r="BY161" i="10"/>
  <c r="BZ161" i="10"/>
  <c r="CA161" i="10" s="1"/>
  <c r="CD161" i="10"/>
  <c r="CE161" i="10"/>
  <c r="CF161" i="10" s="1"/>
  <c r="CG161" i="10" s="1"/>
  <c r="DP161" i="10"/>
  <c r="DQ161" i="10"/>
  <c r="DR161" i="10" s="1"/>
  <c r="DX161" i="10"/>
  <c r="U162" i="10"/>
  <c r="AB162" i="10"/>
  <c r="AC162" i="10"/>
  <c r="AD162" i="10"/>
  <c r="AE162" i="10"/>
  <c r="AI162" i="10"/>
  <c r="AJ162" i="10" s="1"/>
  <c r="AK162" i="10" s="1"/>
  <c r="AL162" i="10" s="1"/>
  <c r="BB162" i="10"/>
  <c r="BC162" i="10" s="1"/>
  <c r="BD162" i="10" s="1"/>
  <c r="BE162" i="10" s="1"/>
  <c r="BF162" i="10" s="1"/>
  <c r="BP162" i="10"/>
  <c r="BQ162" i="10"/>
  <c r="BR162" i="10" s="1"/>
  <c r="BY162" i="10"/>
  <c r="BZ162" i="10"/>
  <c r="CA162" i="10" s="1"/>
  <c r="CD162" i="10"/>
  <c r="CE162" i="10" s="1"/>
  <c r="CF162" i="10" s="1"/>
  <c r="CG162" i="10" s="1"/>
  <c r="DP162" i="10"/>
  <c r="DQ162" i="10"/>
  <c r="DR162" i="10" s="1"/>
  <c r="DX162" i="10"/>
  <c r="U163" i="10"/>
  <c r="AB163" i="10"/>
  <c r="AC163" i="10"/>
  <c r="AD163" i="10"/>
  <c r="AE163" i="10"/>
  <c r="AI163" i="10"/>
  <c r="AJ163" i="10" s="1"/>
  <c r="AK163" i="10" s="1"/>
  <c r="AL163" i="10" s="1"/>
  <c r="BB163" i="10"/>
  <c r="BC163" i="10" s="1"/>
  <c r="BD163" i="10" s="1"/>
  <c r="BE163" i="10" s="1"/>
  <c r="BF163" i="10" s="1"/>
  <c r="BP163" i="10"/>
  <c r="BQ163" i="10"/>
  <c r="BR163" i="10" s="1"/>
  <c r="BY163" i="10"/>
  <c r="BZ163" i="10"/>
  <c r="CA163" i="10" s="1"/>
  <c r="CD163" i="10"/>
  <c r="CE163" i="10" s="1"/>
  <c r="CF163" i="10" s="1"/>
  <c r="CG163" i="10" s="1"/>
  <c r="DP163" i="10"/>
  <c r="DQ163" i="10"/>
  <c r="DR163" i="10" s="1"/>
  <c r="DX163" i="10"/>
  <c r="U164" i="10"/>
  <c r="AB164" i="10"/>
  <c r="AC164" i="10"/>
  <c r="AD164" i="10"/>
  <c r="AE164" i="10"/>
  <c r="AI164" i="10"/>
  <c r="AJ164" i="10" s="1"/>
  <c r="AK164" i="10" s="1"/>
  <c r="AL164" i="10" s="1"/>
  <c r="BB164" i="10"/>
  <c r="BC164" i="10" s="1"/>
  <c r="BD164" i="10" s="1"/>
  <c r="BE164" i="10" s="1"/>
  <c r="BF164" i="10" s="1"/>
  <c r="BP164" i="10"/>
  <c r="BQ164" i="10"/>
  <c r="BR164" i="10" s="1"/>
  <c r="BY164" i="10"/>
  <c r="BZ164" i="10"/>
  <c r="CA164" i="10" s="1"/>
  <c r="CD164" i="10"/>
  <c r="CE164" i="10" s="1"/>
  <c r="CF164" i="10" s="1"/>
  <c r="CG164" i="10" s="1"/>
  <c r="DP164" i="10"/>
  <c r="DQ164" i="10"/>
  <c r="DR164" i="10" s="1"/>
  <c r="DX164" i="10"/>
  <c r="U165" i="10"/>
  <c r="AB165" i="10"/>
  <c r="AC165" i="10"/>
  <c r="AD165" i="10"/>
  <c r="AE165" i="10"/>
  <c r="AI165" i="10"/>
  <c r="AJ165" i="10" s="1"/>
  <c r="AK165" i="10" s="1"/>
  <c r="AL165" i="10" s="1"/>
  <c r="BB165" i="10"/>
  <c r="BC165" i="10" s="1"/>
  <c r="BD165" i="10" s="1"/>
  <c r="BE165" i="10" s="1"/>
  <c r="BF165" i="10" s="1"/>
  <c r="BP165" i="10"/>
  <c r="BQ165" i="10"/>
  <c r="BR165" i="10" s="1"/>
  <c r="BY165" i="10"/>
  <c r="BZ165" i="10"/>
  <c r="CA165" i="10" s="1"/>
  <c r="CD165" i="10"/>
  <c r="CE165" i="10" s="1"/>
  <c r="CF165" i="10" s="1"/>
  <c r="CG165" i="10" s="1"/>
  <c r="DP165" i="10"/>
  <c r="DQ165" i="10"/>
  <c r="DR165" i="10" s="1"/>
  <c r="DX165" i="10"/>
  <c r="U166" i="10"/>
  <c r="AB166" i="10"/>
  <c r="AC166" i="10"/>
  <c r="AD166" i="10"/>
  <c r="AE166" i="10"/>
  <c r="AI166" i="10"/>
  <c r="AJ166" i="10" s="1"/>
  <c r="AK166" i="10" s="1"/>
  <c r="AL166" i="10" s="1"/>
  <c r="BB166" i="10"/>
  <c r="BC166" i="10" s="1"/>
  <c r="BD166" i="10" s="1"/>
  <c r="BE166" i="10" s="1"/>
  <c r="BF166" i="10" s="1"/>
  <c r="BP166" i="10"/>
  <c r="BQ166" i="10"/>
  <c r="BR166" i="10" s="1"/>
  <c r="BY166" i="10"/>
  <c r="BZ166" i="10"/>
  <c r="CA166" i="10" s="1"/>
  <c r="CD166" i="10"/>
  <c r="CE166" i="10" s="1"/>
  <c r="CF166" i="10" s="1"/>
  <c r="CG166" i="10" s="1"/>
  <c r="DP166" i="10"/>
  <c r="DQ166" i="10"/>
  <c r="DR166" i="10" s="1"/>
  <c r="DX166" i="10"/>
  <c r="U167" i="10"/>
  <c r="AB167" i="10"/>
  <c r="AC167" i="10"/>
  <c r="AD167" i="10"/>
  <c r="AE167" i="10"/>
  <c r="AI167" i="10"/>
  <c r="AJ167" i="10" s="1"/>
  <c r="AK167" i="10" s="1"/>
  <c r="AL167" i="10" s="1"/>
  <c r="BB167" i="10"/>
  <c r="BC167" i="10" s="1"/>
  <c r="BD167" i="10" s="1"/>
  <c r="BE167" i="10" s="1"/>
  <c r="BF167" i="10" s="1"/>
  <c r="BP167" i="10"/>
  <c r="BQ167" i="10"/>
  <c r="BR167" i="10" s="1"/>
  <c r="BY167" i="10"/>
  <c r="BZ167" i="10"/>
  <c r="CA167" i="10" s="1"/>
  <c r="CD167" i="10"/>
  <c r="CE167" i="10" s="1"/>
  <c r="CF167" i="10" s="1"/>
  <c r="CG167" i="10" s="1"/>
  <c r="DP167" i="10"/>
  <c r="DQ167" i="10"/>
  <c r="DR167" i="10" s="1"/>
  <c r="DX167" i="10"/>
  <c r="U168" i="10"/>
  <c r="AB168" i="10"/>
  <c r="AC168" i="10"/>
  <c r="AD168" i="10"/>
  <c r="AE168" i="10"/>
  <c r="AI168" i="10"/>
  <c r="AJ168" i="10" s="1"/>
  <c r="AK168" i="10" s="1"/>
  <c r="AL168" i="10" s="1"/>
  <c r="BB168" i="10"/>
  <c r="BC168" i="10" s="1"/>
  <c r="BD168" i="10" s="1"/>
  <c r="BE168" i="10" s="1"/>
  <c r="BF168" i="10" s="1"/>
  <c r="BP168" i="10"/>
  <c r="BQ168" i="10"/>
  <c r="BR168" i="10" s="1"/>
  <c r="BY168" i="10"/>
  <c r="BZ168" i="10"/>
  <c r="CA168" i="10" s="1"/>
  <c r="CD168" i="10"/>
  <c r="CE168" i="10" s="1"/>
  <c r="CF168" i="10" s="1"/>
  <c r="CG168" i="10" s="1"/>
  <c r="DP168" i="10"/>
  <c r="DQ168" i="10"/>
  <c r="DR168" i="10" s="1"/>
  <c r="DX168" i="10"/>
  <c r="U169" i="10"/>
  <c r="AB169" i="10"/>
  <c r="AC169" i="10"/>
  <c r="AD169" i="10"/>
  <c r="AE169" i="10"/>
  <c r="AI169" i="10"/>
  <c r="AJ169" i="10" s="1"/>
  <c r="AK169" i="10" s="1"/>
  <c r="AL169" i="10" s="1"/>
  <c r="BB169" i="10"/>
  <c r="BC169" i="10"/>
  <c r="BD169" i="10" s="1"/>
  <c r="BE169" i="10" s="1"/>
  <c r="BF169" i="10" s="1"/>
  <c r="BP169" i="10"/>
  <c r="BQ169" i="10"/>
  <c r="BR169" i="10" s="1"/>
  <c r="BY169" i="10"/>
  <c r="BZ169" i="10"/>
  <c r="CA169" i="10" s="1"/>
  <c r="CD169" i="10"/>
  <c r="CE169" i="10" s="1"/>
  <c r="CF169" i="10" s="1"/>
  <c r="CG169" i="10" s="1"/>
  <c r="DP169" i="10"/>
  <c r="DQ169" i="10"/>
  <c r="DR169" i="10" s="1"/>
  <c r="DX169" i="10"/>
  <c r="U170" i="10"/>
  <c r="AB170" i="10"/>
  <c r="AC170" i="10"/>
  <c r="AD170" i="10"/>
  <c r="AE170" i="10"/>
  <c r="AI170" i="10"/>
  <c r="AJ170" i="10" s="1"/>
  <c r="AK170" i="10" s="1"/>
  <c r="AL170" i="10" s="1"/>
  <c r="BB170" i="10"/>
  <c r="BC170" i="10" s="1"/>
  <c r="BD170" i="10" s="1"/>
  <c r="BE170" i="10" s="1"/>
  <c r="BF170" i="10" s="1"/>
  <c r="BP170" i="10"/>
  <c r="BQ170" i="10"/>
  <c r="BR170" i="10" s="1"/>
  <c r="BY170" i="10"/>
  <c r="BZ170" i="10"/>
  <c r="CA170" i="10" s="1"/>
  <c r="CD170" i="10"/>
  <c r="CE170" i="10" s="1"/>
  <c r="CF170" i="10" s="1"/>
  <c r="CG170" i="10" s="1"/>
  <c r="DP170" i="10"/>
  <c r="DQ170" i="10"/>
  <c r="DR170" i="10" s="1"/>
  <c r="DX170" i="10"/>
  <c r="U171" i="10"/>
  <c r="AB171" i="10"/>
  <c r="AC171" i="10"/>
  <c r="AD171" i="10"/>
  <c r="AE171" i="10"/>
  <c r="AI171" i="10"/>
  <c r="AJ171" i="10" s="1"/>
  <c r="AK171" i="10" s="1"/>
  <c r="AL171" i="10" s="1"/>
  <c r="BB171" i="10"/>
  <c r="BC171" i="10" s="1"/>
  <c r="BD171" i="10" s="1"/>
  <c r="BE171" i="10" s="1"/>
  <c r="BF171" i="10" s="1"/>
  <c r="BP171" i="10"/>
  <c r="BQ171" i="10"/>
  <c r="BR171" i="10" s="1"/>
  <c r="BY171" i="10"/>
  <c r="BZ171" i="10"/>
  <c r="CA171" i="10" s="1"/>
  <c r="CD171" i="10"/>
  <c r="CE171" i="10" s="1"/>
  <c r="CF171" i="10" s="1"/>
  <c r="CG171" i="10" s="1"/>
  <c r="DP171" i="10"/>
  <c r="DQ171" i="10"/>
  <c r="DR171" i="10" s="1"/>
  <c r="DX171" i="10"/>
  <c r="U172" i="10"/>
  <c r="AB172" i="10"/>
  <c r="AC172" i="10"/>
  <c r="AD172" i="10"/>
  <c r="AE172" i="10"/>
  <c r="AI172" i="10"/>
  <c r="AJ172" i="10" s="1"/>
  <c r="AK172" i="10" s="1"/>
  <c r="AL172" i="10" s="1"/>
  <c r="BB172" i="10"/>
  <c r="BC172" i="10" s="1"/>
  <c r="BD172" i="10" s="1"/>
  <c r="BE172" i="10" s="1"/>
  <c r="BF172" i="10" s="1"/>
  <c r="BP172" i="10"/>
  <c r="BQ172" i="10"/>
  <c r="BR172" i="10" s="1"/>
  <c r="BY172" i="10"/>
  <c r="BZ172" i="10"/>
  <c r="CA172" i="10" s="1"/>
  <c r="CD172" i="10"/>
  <c r="CE172" i="10" s="1"/>
  <c r="CF172" i="10" s="1"/>
  <c r="CG172" i="10" s="1"/>
  <c r="DP172" i="10"/>
  <c r="DQ172" i="10"/>
  <c r="DR172" i="10" s="1"/>
  <c r="DX172" i="10"/>
  <c r="U173" i="10"/>
  <c r="AB173" i="10"/>
  <c r="AC173" i="10"/>
  <c r="AD173" i="10"/>
  <c r="AE173" i="10"/>
  <c r="AI173" i="10"/>
  <c r="AJ173" i="10" s="1"/>
  <c r="AK173" i="10" s="1"/>
  <c r="AL173" i="10" s="1"/>
  <c r="BB173" i="10"/>
  <c r="BC173" i="10" s="1"/>
  <c r="BD173" i="10" s="1"/>
  <c r="BE173" i="10" s="1"/>
  <c r="BF173" i="10" s="1"/>
  <c r="BP173" i="10"/>
  <c r="BQ173" i="10"/>
  <c r="BR173" i="10" s="1"/>
  <c r="BY173" i="10"/>
  <c r="BZ173" i="10"/>
  <c r="CA173" i="10" s="1"/>
  <c r="CD173" i="10"/>
  <c r="CE173" i="10" s="1"/>
  <c r="CF173" i="10" s="1"/>
  <c r="CG173" i="10" s="1"/>
  <c r="DP173" i="10"/>
  <c r="DQ173" i="10"/>
  <c r="DR173" i="10" s="1"/>
  <c r="DX173" i="10"/>
  <c r="U174" i="10"/>
  <c r="AB174" i="10"/>
  <c r="AC174" i="10"/>
  <c r="AD174" i="10"/>
  <c r="AE174" i="10"/>
  <c r="AI174" i="10"/>
  <c r="AJ174" i="10" s="1"/>
  <c r="AK174" i="10" s="1"/>
  <c r="AL174" i="10" s="1"/>
  <c r="BB174" i="10"/>
  <c r="BC174" i="10" s="1"/>
  <c r="BD174" i="10" s="1"/>
  <c r="BE174" i="10" s="1"/>
  <c r="BF174" i="10" s="1"/>
  <c r="BP174" i="10"/>
  <c r="BQ174" i="10"/>
  <c r="BR174" i="10" s="1"/>
  <c r="BY174" i="10"/>
  <c r="BZ174" i="10"/>
  <c r="CA174" i="10" s="1"/>
  <c r="CD174" i="10"/>
  <c r="CE174" i="10" s="1"/>
  <c r="CF174" i="10" s="1"/>
  <c r="CG174" i="10" s="1"/>
  <c r="DP174" i="10"/>
  <c r="DQ174" i="10"/>
  <c r="DR174" i="10" s="1"/>
  <c r="DX174" i="10"/>
  <c r="U175" i="10"/>
  <c r="AB175" i="10"/>
  <c r="AC175" i="10"/>
  <c r="AD175" i="10"/>
  <c r="AE175" i="10"/>
  <c r="AI175" i="10"/>
  <c r="AJ175" i="10" s="1"/>
  <c r="AK175" i="10" s="1"/>
  <c r="AL175" i="10" s="1"/>
  <c r="BB175" i="10"/>
  <c r="BC175" i="10" s="1"/>
  <c r="BD175" i="10" s="1"/>
  <c r="BE175" i="10" s="1"/>
  <c r="BF175" i="10" s="1"/>
  <c r="BP175" i="10"/>
  <c r="BQ175" i="10"/>
  <c r="BR175" i="10" s="1"/>
  <c r="BY175" i="10"/>
  <c r="BZ175" i="10"/>
  <c r="CA175" i="10" s="1"/>
  <c r="CD175" i="10"/>
  <c r="CE175" i="10" s="1"/>
  <c r="CF175" i="10" s="1"/>
  <c r="CG175" i="10" s="1"/>
  <c r="DP175" i="10"/>
  <c r="DQ175" i="10"/>
  <c r="DR175" i="10" s="1"/>
  <c r="DX175" i="10"/>
  <c r="U176" i="10"/>
  <c r="AB176" i="10"/>
  <c r="AC176" i="10"/>
  <c r="AD176" i="10"/>
  <c r="AE176" i="10"/>
  <c r="AI176" i="10"/>
  <c r="AJ176" i="10" s="1"/>
  <c r="AK176" i="10" s="1"/>
  <c r="AL176" i="10" s="1"/>
  <c r="BB176" i="10"/>
  <c r="BC176" i="10" s="1"/>
  <c r="BD176" i="10" s="1"/>
  <c r="BE176" i="10" s="1"/>
  <c r="BF176" i="10" s="1"/>
  <c r="BP176" i="10"/>
  <c r="BQ176" i="10"/>
  <c r="BR176" i="10" s="1"/>
  <c r="BY176" i="10"/>
  <c r="BZ176" i="10"/>
  <c r="CA176" i="10" s="1"/>
  <c r="CD176" i="10"/>
  <c r="CE176" i="10" s="1"/>
  <c r="CF176" i="10" s="1"/>
  <c r="CG176" i="10" s="1"/>
  <c r="DP176" i="10"/>
  <c r="DQ176" i="10"/>
  <c r="DR176" i="10" s="1"/>
  <c r="DX176" i="10"/>
  <c r="U177" i="10"/>
  <c r="AB177" i="10"/>
  <c r="AC177" i="10"/>
  <c r="AD177" i="10"/>
  <c r="AE177" i="10"/>
  <c r="AI177" i="10"/>
  <c r="AJ177" i="10" s="1"/>
  <c r="AK177" i="10" s="1"/>
  <c r="AL177" i="10" s="1"/>
  <c r="BB177" i="10"/>
  <c r="BC177" i="10" s="1"/>
  <c r="BD177" i="10" s="1"/>
  <c r="BE177" i="10" s="1"/>
  <c r="BF177" i="10" s="1"/>
  <c r="BP177" i="10"/>
  <c r="BQ177" i="10"/>
  <c r="BR177" i="10" s="1"/>
  <c r="BY177" i="10"/>
  <c r="BZ177" i="10"/>
  <c r="CA177" i="10" s="1"/>
  <c r="CD177" i="10"/>
  <c r="CE177" i="10" s="1"/>
  <c r="CF177" i="10" s="1"/>
  <c r="CG177" i="10" s="1"/>
  <c r="DP177" i="10"/>
  <c r="DQ177" i="10"/>
  <c r="DR177" i="10" s="1"/>
  <c r="DX177" i="10"/>
  <c r="U178" i="10"/>
  <c r="AB178" i="10"/>
  <c r="AC178" i="10"/>
  <c r="AD178" i="10"/>
  <c r="AE178" i="10"/>
  <c r="AI178" i="10"/>
  <c r="AJ178" i="10" s="1"/>
  <c r="AK178" i="10" s="1"/>
  <c r="AL178" i="10" s="1"/>
  <c r="BB178" i="10"/>
  <c r="BC178" i="10" s="1"/>
  <c r="BD178" i="10" s="1"/>
  <c r="BE178" i="10" s="1"/>
  <c r="BF178" i="10" s="1"/>
  <c r="BP178" i="10"/>
  <c r="BQ178" i="10"/>
  <c r="BR178" i="10" s="1"/>
  <c r="BY178" i="10"/>
  <c r="BZ178" i="10"/>
  <c r="CA178" i="10" s="1"/>
  <c r="CD178" i="10"/>
  <c r="CE178" i="10" s="1"/>
  <c r="CF178" i="10" s="1"/>
  <c r="CG178" i="10" s="1"/>
  <c r="DP178" i="10"/>
  <c r="DQ178" i="10"/>
  <c r="DR178" i="10" s="1"/>
  <c r="DX178" i="10"/>
  <c r="U179" i="10"/>
  <c r="AB179" i="10"/>
  <c r="AC179" i="10"/>
  <c r="AD179" i="10"/>
  <c r="AE179" i="10"/>
  <c r="AI179" i="10"/>
  <c r="AJ179" i="10" s="1"/>
  <c r="AK179" i="10" s="1"/>
  <c r="AL179" i="10" s="1"/>
  <c r="BB179" i="10"/>
  <c r="BC179" i="10" s="1"/>
  <c r="BD179" i="10" s="1"/>
  <c r="BE179" i="10" s="1"/>
  <c r="BF179" i="10" s="1"/>
  <c r="BP179" i="10"/>
  <c r="BQ179" i="10"/>
  <c r="BR179" i="10" s="1"/>
  <c r="BY179" i="10"/>
  <c r="BZ179" i="10"/>
  <c r="CA179" i="10" s="1"/>
  <c r="CD179" i="10"/>
  <c r="CE179" i="10" s="1"/>
  <c r="CF179" i="10" s="1"/>
  <c r="CG179" i="10" s="1"/>
  <c r="DP179" i="10"/>
  <c r="DQ179" i="10"/>
  <c r="DR179" i="10" s="1"/>
  <c r="DX179" i="10"/>
  <c r="U180" i="10"/>
  <c r="AB180" i="10"/>
  <c r="AC180" i="10"/>
  <c r="AD180" i="10"/>
  <c r="AE180" i="10"/>
  <c r="AI180" i="10"/>
  <c r="AJ180" i="10" s="1"/>
  <c r="AK180" i="10" s="1"/>
  <c r="AL180" i="10" s="1"/>
  <c r="BB180" i="10"/>
  <c r="BC180" i="10" s="1"/>
  <c r="BD180" i="10" s="1"/>
  <c r="BE180" i="10" s="1"/>
  <c r="BF180" i="10" s="1"/>
  <c r="BP180" i="10"/>
  <c r="BQ180" i="10"/>
  <c r="BR180" i="10" s="1"/>
  <c r="BY180" i="10"/>
  <c r="BZ180" i="10"/>
  <c r="CA180" i="10" s="1"/>
  <c r="CD180" i="10"/>
  <c r="CE180" i="10" s="1"/>
  <c r="CF180" i="10" s="1"/>
  <c r="CG180" i="10" s="1"/>
  <c r="DP180" i="10"/>
  <c r="DQ180" i="10"/>
  <c r="DR180" i="10" s="1"/>
  <c r="DX180" i="10"/>
  <c r="U181" i="10"/>
  <c r="AB181" i="10"/>
  <c r="AC181" i="10"/>
  <c r="AD181" i="10"/>
  <c r="AE181" i="10"/>
  <c r="AI181" i="10"/>
  <c r="AJ181" i="10" s="1"/>
  <c r="AK181" i="10" s="1"/>
  <c r="AL181" i="10" s="1"/>
  <c r="BB181" i="10"/>
  <c r="BC181" i="10" s="1"/>
  <c r="BD181" i="10" s="1"/>
  <c r="BE181" i="10" s="1"/>
  <c r="BF181" i="10" s="1"/>
  <c r="BP181" i="10"/>
  <c r="BQ181" i="10"/>
  <c r="BR181" i="10" s="1"/>
  <c r="BY181" i="10"/>
  <c r="BZ181" i="10"/>
  <c r="CA181" i="10" s="1"/>
  <c r="CD181" i="10"/>
  <c r="CE181" i="10" s="1"/>
  <c r="CF181" i="10" s="1"/>
  <c r="CG181" i="10" s="1"/>
  <c r="DP181" i="10"/>
  <c r="DQ181" i="10"/>
  <c r="DR181" i="10" s="1"/>
  <c r="DX181" i="10"/>
  <c r="U182" i="10"/>
  <c r="AB182" i="10"/>
  <c r="AC182" i="10"/>
  <c r="AD182" i="10"/>
  <c r="AE182" i="10"/>
  <c r="AI182" i="10"/>
  <c r="AJ182" i="10" s="1"/>
  <c r="AK182" i="10" s="1"/>
  <c r="AL182" i="10" s="1"/>
  <c r="BB182" i="10"/>
  <c r="BC182" i="10" s="1"/>
  <c r="BD182" i="10" s="1"/>
  <c r="BE182" i="10" s="1"/>
  <c r="BF182" i="10" s="1"/>
  <c r="BP182" i="10"/>
  <c r="BQ182" i="10"/>
  <c r="BR182" i="10" s="1"/>
  <c r="BY182" i="10"/>
  <c r="BZ182" i="10"/>
  <c r="CA182" i="10" s="1"/>
  <c r="CD182" i="10"/>
  <c r="CE182" i="10"/>
  <c r="CF182" i="10" s="1"/>
  <c r="CG182" i="10" s="1"/>
  <c r="DP182" i="10"/>
  <c r="DQ182" i="10"/>
  <c r="DR182" i="10" s="1"/>
  <c r="DX182" i="10"/>
  <c r="U183" i="10"/>
  <c r="AB183" i="10"/>
  <c r="AC183" i="10"/>
  <c r="AD183" i="10"/>
  <c r="AE183" i="10"/>
  <c r="AI183" i="10"/>
  <c r="AJ183" i="10" s="1"/>
  <c r="AK183" i="10" s="1"/>
  <c r="AL183" i="10" s="1"/>
  <c r="BB183" i="10"/>
  <c r="BC183" i="10" s="1"/>
  <c r="BD183" i="10" s="1"/>
  <c r="BE183" i="10" s="1"/>
  <c r="BF183" i="10" s="1"/>
  <c r="BP183" i="10"/>
  <c r="BQ183" i="10"/>
  <c r="BR183" i="10" s="1"/>
  <c r="BY183" i="10"/>
  <c r="BZ183" i="10"/>
  <c r="CA183" i="10" s="1"/>
  <c r="CD183" i="10"/>
  <c r="CE183" i="10" s="1"/>
  <c r="CF183" i="10" s="1"/>
  <c r="CG183" i="10" s="1"/>
  <c r="DP183" i="10"/>
  <c r="DQ183" i="10"/>
  <c r="DR183" i="10" s="1"/>
  <c r="DX183" i="10"/>
  <c r="U184" i="10"/>
  <c r="AB184" i="10"/>
  <c r="AC184" i="10"/>
  <c r="AD184" i="10"/>
  <c r="AE184" i="10"/>
  <c r="AI184" i="10"/>
  <c r="AJ184" i="10" s="1"/>
  <c r="AK184" i="10" s="1"/>
  <c r="AL184" i="10" s="1"/>
  <c r="BB184" i="10"/>
  <c r="BC184" i="10" s="1"/>
  <c r="BD184" i="10" s="1"/>
  <c r="BE184" i="10" s="1"/>
  <c r="BF184" i="10" s="1"/>
  <c r="BP184" i="10"/>
  <c r="BQ184" i="10"/>
  <c r="BR184" i="10" s="1"/>
  <c r="BY184" i="10"/>
  <c r="BZ184" i="10"/>
  <c r="CA184" i="10" s="1"/>
  <c r="CD184" i="10"/>
  <c r="CE184" i="10"/>
  <c r="CF184" i="10" s="1"/>
  <c r="CG184" i="10" s="1"/>
  <c r="DP184" i="10"/>
  <c r="DQ184" i="10"/>
  <c r="DR184" i="10" s="1"/>
  <c r="DX184" i="10"/>
  <c r="U185" i="10"/>
  <c r="AB185" i="10"/>
  <c r="AC185" i="10"/>
  <c r="AD185" i="10"/>
  <c r="AE185" i="10"/>
  <c r="AI185" i="10"/>
  <c r="AJ185" i="10" s="1"/>
  <c r="AK185" i="10" s="1"/>
  <c r="AL185" i="10" s="1"/>
  <c r="BB185" i="10"/>
  <c r="BC185" i="10"/>
  <c r="BD185" i="10" s="1"/>
  <c r="BE185" i="10" s="1"/>
  <c r="BF185" i="10" s="1"/>
  <c r="BP185" i="10"/>
  <c r="BQ185" i="10"/>
  <c r="BR185" i="10" s="1"/>
  <c r="BY185" i="10"/>
  <c r="BZ185" i="10"/>
  <c r="CA185" i="10" s="1"/>
  <c r="CD185" i="10"/>
  <c r="CE185" i="10" s="1"/>
  <c r="CF185" i="10" s="1"/>
  <c r="CG185" i="10" s="1"/>
  <c r="DP185" i="10"/>
  <c r="DQ185" i="10"/>
  <c r="DR185" i="10" s="1"/>
  <c r="DX185" i="10"/>
  <c r="U186" i="10"/>
  <c r="AB186" i="10"/>
  <c r="AC186" i="10"/>
  <c r="AD186" i="10"/>
  <c r="AE186" i="10"/>
  <c r="AI186" i="10"/>
  <c r="AJ186" i="10" s="1"/>
  <c r="AK186" i="10" s="1"/>
  <c r="AL186" i="10" s="1"/>
  <c r="BB186" i="10"/>
  <c r="BC186" i="10" s="1"/>
  <c r="BD186" i="10" s="1"/>
  <c r="BE186" i="10" s="1"/>
  <c r="BF186" i="10" s="1"/>
  <c r="BP186" i="10"/>
  <c r="BQ186" i="10"/>
  <c r="BR186" i="10" s="1"/>
  <c r="BY186" i="10"/>
  <c r="BZ186" i="10"/>
  <c r="CA186" i="10" s="1"/>
  <c r="CD186" i="10"/>
  <c r="CE186" i="10" s="1"/>
  <c r="CF186" i="10" s="1"/>
  <c r="CG186" i="10" s="1"/>
  <c r="DP186" i="10"/>
  <c r="DQ186" i="10"/>
  <c r="DR186" i="10" s="1"/>
  <c r="DX186" i="10"/>
  <c r="U187" i="10"/>
  <c r="AB187" i="10"/>
  <c r="AC187" i="10"/>
  <c r="AD187" i="10"/>
  <c r="AE187" i="10"/>
  <c r="AI187" i="10"/>
  <c r="AJ187" i="10" s="1"/>
  <c r="AK187" i="10" s="1"/>
  <c r="AL187" i="10" s="1"/>
  <c r="BB187" i="10"/>
  <c r="BC187" i="10" s="1"/>
  <c r="BD187" i="10" s="1"/>
  <c r="BE187" i="10" s="1"/>
  <c r="BF187" i="10" s="1"/>
  <c r="BP187" i="10"/>
  <c r="BQ187" i="10"/>
  <c r="BR187" i="10" s="1"/>
  <c r="BY187" i="10"/>
  <c r="BZ187" i="10"/>
  <c r="CA187" i="10" s="1"/>
  <c r="CD187" i="10"/>
  <c r="CE187" i="10" s="1"/>
  <c r="CF187" i="10" s="1"/>
  <c r="CG187" i="10" s="1"/>
  <c r="DP187" i="10"/>
  <c r="DQ187" i="10"/>
  <c r="DR187" i="10" s="1"/>
  <c r="DX187" i="10"/>
  <c r="U188" i="10"/>
  <c r="AB188" i="10"/>
  <c r="AC188" i="10"/>
  <c r="AD188" i="10"/>
  <c r="AE188" i="10"/>
  <c r="AI188" i="10"/>
  <c r="AJ188" i="10" s="1"/>
  <c r="AK188" i="10" s="1"/>
  <c r="AL188" i="10" s="1"/>
  <c r="BB188" i="10"/>
  <c r="BC188" i="10" s="1"/>
  <c r="BD188" i="10" s="1"/>
  <c r="BE188" i="10" s="1"/>
  <c r="BF188" i="10" s="1"/>
  <c r="BP188" i="10"/>
  <c r="BQ188" i="10"/>
  <c r="BR188" i="10" s="1"/>
  <c r="BY188" i="10"/>
  <c r="BZ188" i="10"/>
  <c r="CA188" i="10" s="1"/>
  <c r="CD188" i="10"/>
  <c r="CE188" i="10" s="1"/>
  <c r="CF188" i="10" s="1"/>
  <c r="CG188" i="10" s="1"/>
  <c r="DP188" i="10"/>
  <c r="DQ188" i="10"/>
  <c r="DR188" i="10" s="1"/>
  <c r="DX188" i="10"/>
  <c r="U189" i="10"/>
  <c r="AB189" i="10"/>
  <c r="AC189" i="10"/>
  <c r="AD189" i="10"/>
  <c r="AE189" i="10"/>
  <c r="AI189" i="10"/>
  <c r="AJ189" i="10" s="1"/>
  <c r="AK189" i="10" s="1"/>
  <c r="AL189" i="10" s="1"/>
  <c r="BB189" i="10"/>
  <c r="BC189" i="10" s="1"/>
  <c r="BD189" i="10" s="1"/>
  <c r="BE189" i="10" s="1"/>
  <c r="BF189" i="10" s="1"/>
  <c r="BP189" i="10"/>
  <c r="BQ189" i="10"/>
  <c r="BR189" i="10" s="1"/>
  <c r="BY189" i="10"/>
  <c r="BZ189" i="10"/>
  <c r="CA189" i="10" s="1"/>
  <c r="CD189" i="10"/>
  <c r="CE189" i="10" s="1"/>
  <c r="CF189" i="10" s="1"/>
  <c r="CG189" i="10" s="1"/>
  <c r="DP189" i="10"/>
  <c r="DQ189" i="10"/>
  <c r="DR189" i="10"/>
  <c r="DX189" i="10"/>
  <c r="U190" i="10"/>
  <c r="AB190" i="10"/>
  <c r="AC190" i="10"/>
  <c r="AD190" i="10"/>
  <c r="AE190" i="10"/>
  <c r="AI190" i="10"/>
  <c r="AJ190" i="10" s="1"/>
  <c r="AK190" i="10" s="1"/>
  <c r="AL190" i="10" s="1"/>
  <c r="BB190" i="10"/>
  <c r="BC190" i="10" s="1"/>
  <c r="BD190" i="10" s="1"/>
  <c r="BE190" i="10" s="1"/>
  <c r="BF190" i="10" s="1"/>
  <c r="BP190" i="10"/>
  <c r="BQ190" i="10"/>
  <c r="BR190" i="10" s="1"/>
  <c r="BY190" i="10"/>
  <c r="BZ190" i="10"/>
  <c r="CA190" i="10" s="1"/>
  <c r="CD190" i="10"/>
  <c r="CE190" i="10" s="1"/>
  <c r="CF190" i="10" s="1"/>
  <c r="CG190" i="10" s="1"/>
  <c r="DP190" i="10"/>
  <c r="DQ190" i="10"/>
  <c r="DR190" i="10"/>
  <c r="DX190" i="10"/>
  <c r="U191" i="10"/>
  <c r="AB191" i="10"/>
  <c r="AC191" i="10"/>
  <c r="AD191" i="10"/>
  <c r="AE191" i="10"/>
  <c r="AI191" i="10"/>
  <c r="AJ191" i="10" s="1"/>
  <c r="AK191" i="10" s="1"/>
  <c r="AL191" i="10" s="1"/>
  <c r="BB191" i="10"/>
  <c r="BC191" i="10" s="1"/>
  <c r="BD191" i="10" s="1"/>
  <c r="BE191" i="10" s="1"/>
  <c r="BF191" i="10" s="1"/>
  <c r="BP191" i="10"/>
  <c r="BQ191" i="10"/>
  <c r="BR191" i="10" s="1"/>
  <c r="BY191" i="10"/>
  <c r="BZ191" i="10"/>
  <c r="CA191" i="10" s="1"/>
  <c r="CD191" i="10"/>
  <c r="CE191" i="10" s="1"/>
  <c r="CF191" i="10" s="1"/>
  <c r="CG191" i="10" s="1"/>
  <c r="DP191" i="10"/>
  <c r="DQ191" i="10"/>
  <c r="DR191" i="10"/>
  <c r="DX191" i="10"/>
  <c r="U192" i="10"/>
  <c r="AB192" i="10"/>
  <c r="AC192" i="10"/>
  <c r="AD192" i="10"/>
  <c r="AE192" i="10"/>
  <c r="AI192" i="10"/>
  <c r="AJ192" i="10" s="1"/>
  <c r="AK192" i="10" s="1"/>
  <c r="AL192" i="10" s="1"/>
  <c r="BB192" i="10"/>
  <c r="BC192" i="10" s="1"/>
  <c r="BD192" i="10" s="1"/>
  <c r="BE192" i="10" s="1"/>
  <c r="BF192" i="10" s="1"/>
  <c r="BP192" i="10"/>
  <c r="BQ192" i="10"/>
  <c r="BR192" i="10" s="1"/>
  <c r="BY192" i="10"/>
  <c r="BZ192" i="10"/>
  <c r="CA192" i="10" s="1"/>
  <c r="CD192" i="10"/>
  <c r="CE192" i="10" s="1"/>
  <c r="CF192" i="10" s="1"/>
  <c r="CG192" i="10" s="1"/>
  <c r="DP192" i="10"/>
  <c r="DQ192" i="10"/>
  <c r="DR192" i="10"/>
  <c r="DX192" i="10"/>
  <c r="U193" i="10"/>
  <c r="AB193" i="10"/>
  <c r="AC193" i="10"/>
  <c r="AD193" i="10"/>
  <c r="AE193" i="10"/>
  <c r="AI193" i="10"/>
  <c r="AJ193" i="10" s="1"/>
  <c r="AK193" i="10" s="1"/>
  <c r="AL193" i="10" s="1"/>
  <c r="BB193" i="10"/>
  <c r="BC193" i="10"/>
  <c r="BD193" i="10" s="1"/>
  <c r="BE193" i="10" s="1"/>
  <c r="BF193" i="10" s="1"/>
  <c r="BP193" i="10"/>
  <c r="BQ193" i="10"/>
  <c r="BR193" i="10" s="1"/>
  <c r="BY193" i="10"/>
  <c r="BZ193" i="10"/>
  <c r="CA193" i="10" s="1"/>
  <c r="CD193" i="10"/>
  <c r="CE193" i="10" s="1"/>
  <c r="CF193" i="10" s="1"/>
  <c r="CG193" i="10" s="1"/>
  <c r="DP193" i="10"/>
  <c r="DQ193" i="10"/>
  <c r="DR193" i="10" s="1"/>
  <c r="DX193" i="10"/>
  <c r="U194" i="10"/>
  <c r="AB194" i="10"/>
  <c r="AC194" i="10"/>
  <c r="AD194" i="10"/>
  <c r="AE194" i="10"/>
  <c r="AI194" i="10"/>
  <c r="AJ194" i="10" s="1"/>
  <c r="AK194" i="10" s="1"/>
  <c r="AL194" i="10" s="1"/>
  <c r="BB194" i="10"/>
  <c r="BC194" i="10" s="1"/>
  <c r="BD194" i="10" s="1"/>
  <c r="BE194" i="10" s="1"/>
  <c r="BF194" i="10" s="1"/>
  <c r="BP194" i="10"/>
  <c r="BQ194" i="10"/>
  <c r="BR194" i="10" s="1"/>
  <c r="BY194" i="10"/>
  <c r="BZ194" i="10"/>
  <c r="CA194" i="10" s="1"/>
  <c r="CD194" i="10"/>
  <c r="CE194" i="10" s="1"/>
  <c r="CF194" i="10" s="1"/>
  <c r="CG194" i="10" s="1"/>
  <c r="DP194" i="10"/>
  <c r="DQ194" i="10"/>
  <c r="DR194" i="10" s="1"/>
  <c r="DX194" i="10"/>
  <c r="U195" i="10"/>
  <c r="AB195" i="10"/>
  <c r="AC195" i="10"/>
  <c r="AD195" i="10"/>
  <c r="AE195" i="10"/>
  <c r="AI195" i="10"/>
  <c r="AJ195" i="10" s="1"/>
  <c r="AK195" i="10" s="1"/>
  <c r="AL195" i="10" s="1"/>
  <c r="BB195" i="10"/>
  <c r="BC195" i="10" s="1"/>
  <c r="BD195" i="10" s="1"/>
  <c r="BE195" i="10" s="1"/>
  <c r="BF195" i="10" s="1"/>
  <c r="BP195" i="10"/>
  <c r="BQ195" i="10"/>
  <c r="BR195" i="10" s="1"/>
  <c r="BY195" i="10"/>
  <c r="BZ195" i="10"/>
  <c r="CA195" i="10" s="1"/>
  <c r="CD195" i="10"/>
  <c r="CE195" i="10" s="1"/>
  <c r="CF195" i="10" s="1"/>
  <c r="CG195" i="10" s="1"/>
  <c r="DP195" i="10"/>
  <c r="DQ195" i="10"/>
  <c r="DR195" i="10" s="1"/>
  <c r="DX195" i="10"/>
  <c r="U196" i="10"/>
  <c r="AB196" i="10"/>
  <c r="AC196" i="10"/>
  <c r="AD196" i="10"/>
  <c r="AE196" i="10"/>
  <c r="AI196" i="10"/>
  <c r="AJ196" i="10" s="1"/>
  <c r="AK196" i="10" s="1"/>
  <c r="AL196" i="10" s="1"/>
  <c r="BB196" i="10"/>
  <c r="BC196" i="10" s="1"/>
  <c r="BD196" i="10" s="1"/>
  <c r="BE196" i="10" s="1"/>
  <c r="BF196" i="10" s="1"/>
  <c r="BP196" i="10"/>
  <c r="BQ196" i="10"/>
  <c r="BR196" i="10" s="1"/>
  <c r="BY196" i="10"/>
  <c r="BZ196" i="10"/>
  <c r="CA196" i="10" s="1"/>
  <c r="CD196" i="10"/>
  <c r="CE196" i="10" s="1"/>
  <c r="CF196" i="10" s="1"/>
  <c r="CG196" i="10" s="1"/>
  <c r="DP196" i="10"/>
  <c r="DQ196" i="10"/>
  <c r="DR196" i="10" s="1"/>
  <c r="DX196" i="10"/>
  <c r="U197" i="10"/>
  <c r="AB197" i="10"/>
  <c r="AC197" i="10"/>
  <c r="AD197" i="10"/>
  <c r="AE197" i="10"/>
  <c r="AI197" i="10"/>
  <c r="AJ197" i="10" s="1"/>
  <c r="AK197" i="10" s="1"/>
  <c r="AL197" i="10" s="1"/>
  <c r="BB197" i="10"/>
  <c r="BC197" i="10" s="1"/>
  <c r="BD197" i="10" s="1"/>
  <c r="BE197" i="10" s="1"/>
  <c r="BF197" i="10" s="1"/>
  <c r="BP197" i="10"/>
  <c r="BQ197" i="10"/>
  <c r="BR197" i="10" s="1"/>
  <c r="BY197" i="10"/>
  <c r="BZ197" i="10"/>
  <c r="CA197" i="10" s="1"/>
  <c r="CD197" i="10"/>
  <c r="CE197" i="10" s="1"/>
  <c r="CF197" i="10" s="1"/>
  <c r="CG197" i="10" s="1"/>
  <c r="DP197" i="10"/>
  <c r="DQ197" i="10"/>
  <c r="DR197" i="10" s="1"/>
  <c r="DX197" i="10"/>
  <c r="U198" i="10"/>
  <c r="AB198" i="10"/>
  <c r="AC198" i="10"/>
  <c r="AD198" i="10"/>
  <c r="AE198" i="10"/>
  <c r="AI198" i="10"/>
  <c r="AJ198" i="10" s="1"/>
  <c r="AK198" i="10" s="1"/>
  <c r="AL198" i="10" s="1"/>
  <c r="BB198" i="10"/>
  <c r="BC198" i="10" s="1"/>
  <c r="BD198" i="10" s="1"/>
  <c r="BE198" i="10" s="1"/>
  <c r="BF198" i="10" s="1"/>
  <c r="BP198" i="10"/>
  <c r="BQ198" i="10"/>
  <c r="BR198" i="10" s="1"/>
  <c r="BY198" i="10"/>
  <c r="BZ198" i="10"/>
  <c r="CA198" i="10" s="1"/>
  <c r="CD198" i="10"/>
  <c r="CE198" i="10" s="1"/>
  <c r="CF198" i="10" s="1"/>
  <c r="CG198" i="10" s="1"/>
  <c r="DP198" i="10"/>
  <c r="DQ198" i="10"/>
  <c r="DR198" i="10" s="1"/>
  <c r="DX198" i="10"/>
  <c r="U199" i="10"/>
  <c r="AB199" i="10"/>
  <c r="AC199" i="10"/>
  <c r="AD199" i="10"/>
  <c r="AE199" i="10"/>
  <c r="AI199" i="10"/>
  <c r="AJ199" i="10" s="1"/>
  <c r="AK199" i="10" s="1"/>
  <c r="AL199" i="10" s="1"/>
  <c r="BB199" i="10"/>
  <c r="BC199" i="10" s="1"/>
  <c r="BD199" i="10" s="1"/>
  <c r="BE199" i="10" s="1"/>
  <c r="BF199" i="10" s="1"/>
  <c r="BP199" i="10"/>
  <c r="BQ199" i="10"/>
  <c r="BR199" i="10" s="1"/>
  <c r="BY199" i="10"/>
  <c r="BZ199" i="10"/>
  <c r="CA199" i="10" s="1"/>
  <c r="CD199" i="10"/>
  <c r="CE199" i="10" s="1"/>
  <c r="CF199" i="10" s="1"/>
  <c r="CG199" i="10" s="1"/>
  <c r="DP199" i="10"/>
  <c r="DQ199" i="10"/>
  <c r="DR199" i="10" s="1"/>
  <c r="DX199" i="10"/>
  <c r="U200" i="10"/>
  <c r="AB200" i="10"/>
  <c r="AC200" i="10"/>
  <c r="AD200" i="10"/>
  <c r="AE200" i="10"/>
  <c r="AI200" i="10"/>
  <c r="AJ200" i="10" s="1"/>
  <c r="AK200" i="10" s="1"/>
  <c r="AL200" i="10" s="1"/>
  <c r="BB200" i="10"/>
  <c r="BC200" i="10" s="1"/>
  <c r="BD200" i="10" s="1"/>
  <c r="BE200" i="10" s="1"/>
  <c r="BF200" i="10" s="1"/>
  <c r="BP200" i="10"/>
  <c r="BQ200" i="10"/>
  <c r="BR200" i="10" s="1"/>
  <c r="BY200" i="10"/>
  <c r="BZ200" i="10"/>
  <c r="CA200" i="10" s="1"/>
  <c r="CD200" i="10"/>
  <c r="CE200" i="10" s="1"/>
  <c r="CF200" i="10" s="1"/>
  <c r="CG200" i="10" s="1"/>
  <c r="DP200" i="10"/>
  <c r="DQ200" i="10"/>
  <c r="DR200" i="10" s="1"/>
  <c r="DX200" i="10"/>
  <c r="U201" i="10"/>
  <c r="AB201" i="10"/>
  <c r="AC201" i="10"/>
  <c r="AD201" i="10"/>
  <c r="AE201" i="10"/>
  <c r="AI201" i="10"/>
  <c r="AJ201" i="10" s="1"/>
  <c r="AK201" i="10" s="1"/>
  <c r="AL201" i="10" s="1"/>
  <c r="BB201" i="10"/>
  <c r="BC201" i="10"/>
  <c r="BD201" i="10" s="1"/>
  <c r="BE201" i="10" s="1"/>
  <c r="BF201" i="10" s="1"/>
  <c r="BP201" i="10"/>
  <c r="BQ201" i="10"/>
  <c r="BR201" i="10" s="1"/>
  <c r="BY201" i="10"/>
  <c r="BZ201" i="10"/>
  <c r="CA201" i="10" s="1"/>
  <c r="CD201" i="10"/>
  <c r="CE201" i="10"/>
  <c r="CF201" i="10" s="1"/>
  <c r="CG201" i="10" s="1"/>
  <c r="DP201" i="10"/>
  <c r="DQ201" i="10"/>
  <c r="DR201" i="10" s="1"/>
  <c r="DX201" i="10"/>
  <c r="U202" i="10"/>
  <c r="AB202" i="10"/>
  <c r="AC202" i="10"/>
  <c r="AD202" i="10"/>
  <c r="AE202" i="10"/>
  <c r="AI202" i="10"/>
  <c r="AJ202" i="10" s="1"/>
  <c r="AK202" i="10" s="1"/>
  <c r="AL202" i="10" s="1"/>
  <c r="BB202" i="10"/>
  <c r="BC202" i="10" s="1"/>
  <c r="BD202" i="10" s="1"/>
  <c r="BE202" i="10" s="1"/>
  <c r="BF202" i="10" s="1"/>
  <c r="BP202" i="10"/>
  <c r="BQ202" i="10"/>
  <c r="BR202" i="10" s="1"/>
  <c r="BY202" i="10"/>
  <c r="BZ202" i="10"/>
  <c r="CA202" i="10" s="1"/>
  <c r="CD202" i="10"/>
  <c r="CE202" i="10" s="1"/>
  <c r="CF202" i="10" s="1"/>
  <c r="CG202" i="10" s="1"/>
  <c r="DP202" i="10"/>
  <c r="DQ202" i="10"/>
  <c r="DR202" i="10" s="1"/>
  <c r="DX202" i="10"/>
  <c r="U203" i="10"/>
  <c r="AB203" i="10"/>
  <c r="AC203" i="10"/>
  <c r="AD203" i="10"/>
  <c r="AE203" i="10"/>
  <c r="AI203" i="10"/>
  <c r="AJ203" i="10" s="1"/>
  <c r="AK203" i="10" s="1"/>
  <c r="AL203" i="10" s="1"/>
  <c r="BB203" i="10"/>
  <c r="BC203" i="10" s="1"/>
  <c r="BD203" i="10" s="1"/>
  <c r="BE203" i="10" s="1"/>
  <c r="BF203" i="10" s="1"/>
  <c r="BP203" i="10"/>
  <c r="BQ203" i="10"/>
  <c r="BR203" i="10" s="1"/>
  <c r="BY203" i="10"/>
  <c r="BZ203" i="10"/>
  <c r="CA203" i="10" s="1"/>
  <c r="CD203" i="10"/>
  <c r="CE203" i="10" s="1"/>
  <c r="CF203" i="10" s="1"/>
  <c r="CG203" i="10" s="1"/>
  <c r="DP203" i="10"/>
  <c r="DQ203" i="10"/>
  <c r="DR203" i="10" s="1"/>
  <c r="DX203" i="10"/>
  <c r="U204" i="10"/>
  <c r="AB204" i="10"/>
  <c r="AC204" i="10"/>
  <c r="AD204" i="10"/>
  <c r="AE204" i="10"/>
  <c r="AI204" i="10"/>
  <c r="AJ204" i="10" s="1"/>
  <c r="AK204" i="10" s="1"/>
  <c r="AL204" i="10" s="1"/>
  <c r="BB204" i="10"/>
  <c r="BC204" i="10" s="1"/>
  <c r="BD204" i="10" s="1"/>
  <c r="BE204" i="10" s="1"/>
  <c r="BF204" i="10" s="1"/>
  <c r="BP204" i="10"/>
  <c r="BQ204" i="10"/>
  <c r="BR204" i="10" s="1"/>
  <c r="BY204" i="10"/>
  <c r="BZ204" i="10"/>
  <c r="CA204" i="10" s="1"/>
  <c r="CD204" i="10"/>
  <c r="CE204" i="10" s="1"/>
  <c r="CF204" i="10" s="1"/>
  <c r="CG204" i="10" s="1"/>
  <c r="DP204" i="10"/>
  <c r="DQ204" i="10"/>
  <c r="DR204" i="10" s="1"/>
  <c r="DX204" i="10"/>
  <c r="U205" i="10"/>
  <c r="AB205" i="10"/>
  <c r="AC205" i="10"/>
  <c r="AD205" i="10"/>
  <c r="AE205" i="10"/>
  <c r="AI205" i="10"/>
  <c r="AJ205" i="10" s="1"/>
  <c r="AK205" i="10" s="1"/>
  <c r="AL205" i="10" s="1"/>
  <c r="BB205" i="10"/>
  <c r="BC205" i="10" s="1"/>
  <c r="BD205" i="10" s="1"/>
  <c r="BE205" i="10" s="1"/>
  <c r="BF205" i="10" s="1"/>
  <c r="BP205" i="10"/>
  <c r="BQ205" i="10"/>
  <c r="BR205" i="10" s="1"/>
  <c r="BY205" i="10"/>
  <c r="BZ205" i="10"/>
  <c r="CA205" i="10" s="1"/>
  <c r="CD205" i="10"/>
  <c r="CE205" i="10" s="1"/>
  <c r="CF205" i="10" s="1"/>
  <c r="CG205" i="10" s="1"/>
  <c r="DP205" i="10"/>
  <c r="DQ205" i="10"/>
  <c r="DR205" i="10"/>
  <c r="DX205" i="10"/>
  <c r="U206" i="10"/>
  <c r="AB206" i="10"/>
  <c r="AC206" i="10"/>
  <c r="AD206" i="10"/>
  <c r="AE206" i="10"/>
  <c r="BP206" i="10"/>
  <c r="CD206" i="10"/>
  <c r="CE206" i="10" s="1"/>
  <c r="CF206" i="10" s="1"/>
  <c r="CG206" i="10" s="1"/>
  <c r="DP206" i="10"/>
  <c r="AE9" i="10"/>
  <c r="AD9" i="10"/>
  <c r="AC9" i="10"/>
  <c r="AB9" i="10"/>
  <c r="CG26" i="10"/>
  <c r="P2" i="25"/>
  <c r="P3" i="25"/>
  <c r="P4" i="25"/>
  <c r="P5" i="25"/>
  <c r="P30" i="25"/>
  <c r="J30" i="25"/>
  <c r="D30" i="25"/>
  <c r="F265" i="13"/>
  <c r="K3" i="13"/>
  <c r="CD12" i="10" s="1"/>
  <c r="CE12" i="10" s="1"/>
  <c r="CF12" i="10" s="1"/>
  <c r="H265" i="13"/>
  <c r="F217" i="13"/>
  <c r="J3" i="13"/>
  <c r="H217" i="13"/>
  <c r="H169" i="13"/>
  <c r="H3" i="13"/>
  <c r="D52" i="11" s="1"/>
  <c r="H119" i="13"/>
  <c r="H108" i="29"/>
  <c r="H89" i="29"/>
  <c r="H63" i="29"/>
  <c r="G37" i="29"/>
  <c r="K37" i="29"/>
  <c r="H37" i="29"/>
  <c r="AV13" i="10"/>
  <c r="AV15" i="10"/>
  <c r="AV17" i="10"/>
  <c r="AV19" i="10"/>
  <c r="AV21" i="10"/>
  <c r="AV23" i="10"/>
  <c r="AV25" i="10"/>
  <c r="AV27" i="10"/>
  <c r="AV29" i="10"/>
  <c r="AV31" i="10"/>
  <c r="AV33" i="10"/>
  <c r="AV35" i="10"/>
  <c r="AV37" i="10"/>
  <c r="AV39" i="10"/>
  <c r="AV41" i="10"/>
  <c r="AV43" i="10"/>
  <c r="AV45" i="10"/>
  <c r="AV47" i="10"/>
  <c r="AV14" i="10"/>
  <c r="AV16" i="10"/>
  <c r="AV18" i="10"/>
  <c r="AV20" i="10"/>
  <c r="AV22" i="10"/>
  <c r="AV24" i="10"/>
  <c r="AV26" i="10"/>
  <c r="AV28" i="10"/>
  <c r="AV30" i="10"/>
  <c r="AV32" i="10"/>
  <c r="AV34" i="10"/>
  <c r="AV36" i="10"/>
  <c r="AV38" i="10"/>
  <c r="AV40" i="10"/>
  <c r="AV42" i="10"/>
  <c r="AV44" i="10"/>
  <c r="AV46" i="10"/>
  <c r="AV48" i="10"/>
  <c r="AX39" i="10"/>
  <c r="AX47" i="10"/>
  <c r="AX40" i="10"/>
  <c r="AX14" i="10"/>
  <c r="AX15" i="10"/>
  <c r="AX30" i="10"/>
  <c r="AX20" i="10"/>
  <c r="AX24" i="10"/>
  <c r="AX23" i="10"/>
  <c r="AX36" i="10"/>
  <c r="AX29" i="10"/>
  <c r="AX26" i="10"/>
  <c r="AX33" i="10"/>
  <c r="AX42" i="10"/>
  <c r="AX43" i="10"/>
  <c r="AX13" i="10"/>
  <c r="AX37" i="10"/>
  <c r="AX19" i="10"/>
  <c r="AX38" i="10"/>
  <c r="AX21" i="10"/>
  <c r="AX34" i="10"/>
  <c r="AX35" i="10"/>
  <c r="AX44" i="10"/>
  <c r="AX25" i="10"/>
  <c r="AX45" i="10"/>
  <c r="AX27" i="10"/>
  <c r="AX28" i="10"/>
  <c r="AX17" i="10"/>
  <c r="AX16" i="10"/>
  <c r="AX32" i="10"/>
  <c r="AX48" i="10"/>
  <c r="AX31" i="10"/>
  <c r="AX18" i="10"/>
  <c r="AX41" i="10"/>
  <c r="AX22" i="10"/>
  <c r="AX46" i="10"/>
  <c r="D65" i="31"/>
  <c r="D71" i="31"/>
  <c r="AT4" i="10"/>
  <c r="AT5" i="10"/>
  <c r="AT6" i="10"/>
  <c r="AT7" i="10"/>
  <c r="F89" i="29"/>
  <c r="J3" i="29" s="1"/>
  <c r="D46" i="11" s="1"/>
  <c r="F108" i="29"/>
  <c r="K3" i="29" s="1"/>
  <c r="D47" i="11" s="1"/>
  <c r="F37" i="29"/>
  <c r="H3" i="29" s="1"/>
  <c r="D48" i="11" s="1"/>
  <c r="F63" i="29"/>
  <c r="I3" i="29"/>
  <c r="D45" i="11" s="1"/>
  <c r="BQ206" i="10" s="1"/>
  <c r="BR206" i="10" s="1"/>
  <c r="D68" i="29"/>
  <c r="D69" i="29"/>
  <c r="D70" i="29"/>
  <c r="D71" i="29"/>
  <c r="D72" i="29"/>
  <c r="D73" i="29"/>
  <c r="D74" i="29"/>
  <c r="D75" i="29"/>
  <c r="D82" i="29"/>
  <c r="D83" i="29"/>
  <c r="D84" i="29"/>
  <c r="D85" i="29"/>
  <c r="D86" i="29"/>
  <c r="D87" i="29"/>
  <c r="D88" i="29"/>
  <c r="D89" i="29"/>
  <c r="D93" i="29"/>
  <c r="D94" i="29"/>
  <c r="D95" i="29"/>
  <c r="D96" i="29"/>
  <c r="D97" i="29"/>
  <c r="D98" i="29"/>
  <c r="D108" i="29" s="1"/>
  <c r="D99" i="29"/>
  <c r="D100" i="29"/>
  <c r="D101" i="29"/>
  <c r="D102" i="29"/>
  <c r="D103" i="29"/>
  <c r="D104" i="29"/>
  <c r="D105" i="29"/>
  <c r="D106" i="29"/>
  <c r="D107" i="29"/>
  <c r="H1" i="29"/>
  <c r="F169" i="13"/>
  <c r="I3" i="13"/>
  <c r="D53" i="11" s="1"/>
  <c r="BQ14" i="10"/>
  <c r="BR14" i="10" s="1"/>
  <c r="BQ17" i="10"/>
  <c r="BR17" i="10" s="1"/>
  <c r="BQ29" i="10"/>
  <c r="BR29" i="10" s="1"/>
  <c r="BQ20" i="10"/>
  <c r="BR20" i="10" s="1"/>
  <c r="BQ32" i="10"/>
  <c r="BR32" i="10" s="1"/>
  <c r="BQ23" i="10"/>
  <c r="BR23" i="10" s="1"/>
  <c r="BQ35" i="10"/>
  <c r="BR35" i="10" s="1"/>
  <c r="BQ26" i="10"/>
  <c r="BR26" i="10" s="1"/>
  <c r="BQ38" i="10"/>
  <c r="BR38" i="10" s="1"/>
  <c r="BQ21" i="10"/>
  <c r="BR21" i="10" s="1"/>
  <c r="BQ33" i="10"/>
  <c r="BR33" i="10" s="1"/>
  <c r="BQ24" i="10"/>
  <c r="BR24" i="10" s="1"/>
  <c r="BQ36" i="10"/>
  <c r="BR36" i="10" s="1"/>
  <c r="BQ15" i="10"/>
  <c r="BR15" i="10" s="1"/>
  <c r="BQ27" i="10"/>
  <c r="BR27" i="10" s="1"/>
  <c r="BQ39" i="10"/>
  <c r="BR39" i="10" s="1"/>
  <c r="BQ18" i="10"/>
  <c r="BR18" i="10" s="1"/>
  <c r="BQ30" i="10"/>
  <c r="BR30" i="10" s="1"/>
  <c r="BQ25" i="10"/>
  <c r="BR25" i="10" s="1"/>
  <c r="BQ37" i="10"/>
  <c r="BR37" i="10" s="1"/>
  <c r="BQ41" i="10"/>
  <c r="BR41" i="10" s="1"/>
  <c r="BQ16" i="10"/>
  <c r="BR16" i="10" s="1"/>
  <c r="BQ28" i="10"/>
  <c r="BR28" i="10" s="1"/>
  <c r="BQ40" i="10"/>
  <c r="BR40" i="10" s="1"/>
  <c r="BQ13" i="10"/>
  <c r="BR13" i="10" s="1"/>
  <c r="BQ19" i="10"/>
  <c r="BR19" i="10" s="1"/>
  <c r="BQ31" i="10"/>
  <c r="BR31" i="10" s="1"/>
  <c r="BQ43" i="10"/>
  <c r="BR43" i="10" s="1"/>
  <c r="BQ22" i="10"/>
  <c r="BR22" i="10" s="1"/>
  <c r="BQ34" i="10"/>
  <c r="BR34" i="10" s="1"/>
  <c r="BQ42" i="10"/>
  <c r="BR42" i="10" s="1"/>
  <c r="DO5" i="10"/>
  <c r="DO4" i="10"/>
  <c r="BA7" i="10"/>
  <c r="BA6" i="10"/>
  <c r="BA5" i="10"/>
  <c r="BA4" i="10"/>
  <c r="BY32" i="10"/>
  <c r="BY24" i="10"/>
  <c r="BY23" i="10"/>
  <c r="BY41" i="10"/>
  <c r="BZ34" i="10"/>
  <c r="BY15" i="10"/>
  <c r="BY26" i="10"/>
  <c r="BY42" i="10"/>
  <c r="BY37" i="10"/>
  <c r="BZ17" i="10"/>
  <c r="BY21" i="10"/>
  <c r="BZ18" i="10"/>
  <c r="BZ13" i="10"/>
  <c r="BZ29" i="10"/>
  <c r="BY33" i="10"/>
  <c r="BY30" i="10"/>
  <c r="BY20" i="10"/>
  <c r="BZ25" i="10"/>
  <c r="BY31" i="10"/>
  <c r="BZ37" i="10"/>
  <c r="BY17" i="10"/>
  <c r="BY18" i="10"/>
  <c r="BY16" i="10"/>
  <c r="BZ33" i="10"/>
  <c r="BZ20" i="10"/>
  <c r="BY25" i="10"/>
  <c r="BY14" i="10"/>
  <c r="BZ38" i="10"/>
  <c r="BY39" i="10"/>
  <c r="BZ21" i="10"/>
  <c r="BY13" i="10"/>
  <c r="BY29" i="10"/>
  <c r="BZ30" i="10"/>
  <c r="BZ31" i="10"/>
  <c r="BZ23" i="10"/>
  <c r="BZ36" i="10"/>
  <c r="BZ41" i="10"/>
  <c r="BZ22" i="10"/>
  <c r="BZ35" i="10"/>
  <c r="BZ15" i="10"/>
  <c r="BZ26" i="10"/>
  <c r="BZ27" i="10"/>
  <c r="BZ28" i="10"/>
  <c r="BZ42" i="10"/>
  <c r="BZ43" i="10"/>
  <c r="BZ40" i="10"/>
  <c r="BY36" i="10"/>
  <c r="BY22" i="10"/>
  <c r="BY35" i="10"/>
  <c r="BY19" i="10"/>
  <c r="BY27" i="10"/>
  <c r="BY28" i="10"/>
  <c r="BY43" i="10"/>
  <c r="BZ16" i="10"/>
  <c r="BZ19" i="10"/>
  <c r="BY34" i="10"/>
  <c r="BZ24" i="10"/>
  <c r="BY40" i="10"/>
  <c r="BZ14" i="10"/>
  <c r="BZ32" i="10"/>
  <c r="BY38" i="10"/>
  <c r="BZ39" i="10"/>
  <c r="CA43" i="10"/>
  <c r="CA37" i="10"/>
  <c r="CA42" i="10"/>
  <c r="CA31" i="10"/>
  <c r="CA28" i="10"/>
  <c r="CA25" i="10"/>
  <c r="CA27" i="10"/>
  <c r="CA26" i="10"/>
  <c r="CA20" i="10"/>
  <c r="CA19" i="10"/>
  <c r="CA30" i="10"/>
  <c r="CA15" i="10"/>
  <c r="CA33" i="10"/>
  <c r="CA35" i="10"/>
  <c r="CA29" i="10"/>
  <c r="CA34" i="10"/>
  <c r="CA16" i="10"/>
  <c r="CA22" i="10"/>
  <c r="CA13" i="10"/>
  <c r="CA41" i="10"/>
  <c r="CA18" i="10"/>
  <c r="CA36" i="10"/>
  <c r="CA21" i="10"/>
  <c r="CA23" i="10"/>
  <c r="CA17" i="10"/>
  <c r="CA40" i="10"/>
  <c r="CA39" i="10"/>
  <c r="CA24" i="10"/>
  <c r="CA38" i="10"/>
  <c r="CA32" i="10"/>
  <c r="CA14" i="10"/>
  <c r="BO7" i="10"/>
  <c r="BO4" i="10"/>
  <c r="P28" i="25"/>
  <c r="P27" i="25"/>
  <c r="P26" i="25"/>
  <c r="P25" i="25"/>
  <c r="P24" i="25"/>
  <c r="P23" i="25"/>
  <c r="P22" i="25"/>
  <c r="P21" i="25"/>
  <c r="P20" i="25"/>
  <c r="P19" i="25"/>
  <c r="P18" i="25"/>
  <c r="P17" i="25"/>
  <c r="P16" i="25"/>
  <c r="P15" i="25"/>
  <c r="P14" i="25"/>
  <c r="P13" i="25"/>
  <c r="P12" i="25"/>
  <c r="P11" i="25"/>
  <c r="P10" i="25"/>
  <c r="P9" i="25"/>
  <c r="P8" i="25"/>
  <c r="P7" i="25"/>
  <c r="P6" i="25"/>
  <c r="AH7" i="10"/>
  <c r="CC6" i="10"/>
  <c r="BO6" i="10"/>
  <c r="AH6" i="10"/>
  <c r="CC5" i="10"/>
  <c r="BO5" i="10"/>
  <c r="AH5" i="10"/>
  <c r="CC4" i="10"/>
  <c r="AH4" i="10"/>
  <c r="AH3" i="10"/>
  <c r="DO2" i="10"/>
  <c r="CC2" i="10"/>
  <c r="BA2" i="10"/>
  <c r="AH2" i="10"/>
  <c r="D343" i="17"/>
  <c r="D342" i="17"/>
  <c r="D341" i="17"/>
  <c r="D340" i="17"/>
  <c r="D339" i="17"/>
  <c r="D338" i="17"/>
  <c r="D337" i="17"/>
  <c r="D336" i="17"/>
  <c r="D335" i="17"/>
  <c r="D334" i="17"/>
  <c r="D333" i="17"/>
  <c r="D332" i="17"/>
  <c r="D331" i="17"/>
  <c r="D330" i="17"/>
  <c r="D329" i="17"/>
  <c r="D328" i="17"/>
  <c r="D327" i="17"/>
  <c r="D326" i="17"/>
  <c r="D325" i="17"/>
  <c r="D324" i="17"/>
  <c r="D323" i="17"/>
  <c r="D322" i="17"/>
  <c r="D321" i="17"/>
  <c r="D320" i="17"/>
  <c r="D319" i="17"/>
  <c r="D318" i="17"/>
  <c r="D317" i="17"/>
  <c r="D316" i="17"/>
  <c r="D315" i="17"/>
  <c r="D314" i="17"/>
  <c r="D313" i="17"/>
  <c r="D312" i="17"/>
  <c r="D311" i="17"/>
  <c r="D310" i="17"/>
  <c r="D309" i="17"/>
  <c r="D308" i="17"/>
  <c r="D307" i="17"/>
  <c r="D306" i="17"/>
  <c r="D305" i="17"/>
  <c r="D304" i="17"/>
  <c r="D303" i="17"/>
  <c r="D302" i="17"/>
  <c r="D301" i="17"/>
  <c r="D300" i="17"/>
  <c r="D299" i="17"/>
  <c r="D344" i="17"/>
  <c r="D184" i="17"/>
  <c r="D185" i="17"/>
  <c r="D82" i="17"/>
  <c r="D83" i="17"/>
  <c r="D84" i="17"/>
  <c r="D85" i="17"/>
  <c r="D86" i="17"/>
  <c r="D87" i="17"/>
  <c r="D88" i="17"/>
  <c r="D89" i="17"/>
  <c r="D90" i="17"/>
  <c r="D91" i="17"/>
  <c r="D6" i="17"/>
  <c r="D7" i="17"/>
  <c r="D8" i="17"/>
  <c r="D9" i="17"/>
  <c r="D78" i="17" s="1"/>
  <c r="D10" i="17"/>
  <c r="D11" i="17"/>
  <c r="D12" i="17"/>
  <c r="D13" i="17"/>
  <c r="D14" i="17"/>
  <c r="D15" i="17"/>
  <c r="D372" i="19"/>
  <c r="D373" i="19"/>
  <c r="D368" i="19"/>
  <c r="D367" i="19"/>
  <c r="D366" i="19"/>
  <c r="D365" i="19"/>
  <c r="D364" i="19"/>
  <c r="D363" i="19"/>
  <c r="D362" i="19"/>
  <c r="D361" i="19"/>
  <c r="D360" i="19"/>
  <c r="D359" i="19"/>
  <c r="D358" i="19"/>
  <c r="D357" i="19"/>
  <c r="D356" i="19"/>
  <c r="D355" i="19"/>
  <c r="D354" i="19"/>
  <c r="D353" i="19"/>
  <c r="D352" i="19"/>
  <c r="D351" i="19"/>
  <c r="D350" i="19"/>
  <c r="D349" i="19"/>
  <c r="D348" i="19"/>
  <c r="D347" i="19"/>
  <c r="D346" i="19"/>
  <c r="D345" i="19"/>
  <c r="D344" i="19"/>
  <c r="D343" i="19"/>
  <c r="D342" i="19"/>
  <c r="D341" i="19"/>
  <c r="D340" i="19"/>
  <c r="D339" i="19"/>
  <c r="D338" i="19"/>
  <c r="D337" i="19"/>
  <c r="D336" i="19"/>
  <c r="D335" i="19"/>
  <c r="D334" i="19"/>
  <c r="D333" i="19"/>
  <c r="D322" i="19"/>
  <c r="D323" i="19"/>
  <c r="D324" i="19"/>
  <c r="D325" i="19"/>
  <c r="D326" i="19"/>
  <c r="D327" i="19"/>
  <c r="D328" i="19"/>
  <c r="D329" i="19" s="1"/>
  <c r="D330" i="19" s="1"/>
  <c r="D331" i="19" s="1"/>
  <c r="D332" i="19" s="1"/>
  <c r="D318" i="19"/>
  <c r="D317" i="19"/>
  <c r="D316" i="19"/>
  <c r="D315" i="19"/>
  <c r="D314" i="19"/>
  <c r="D313" i="19"/>
  <c r="D312" i="19"/>
  <c r="D311" i="19"/>
  <c r="D310" i="19"/>
  <c r="D309" i="19"/>
  <c r="D308" i="19"/>
  <c r="D307" i="19"/>
  <c r="D306" i="19"/>
  <c r="D305" i="19"/>
  <c r="D304" i="19"/>
  <c r="D303" i="19"/>
  <c r="D302" i="19"/>
  <c r="D301" i="19"/>
  <c r="D300" i="19"/>
  <c r="D299" i="19"/>
  <c r="D298" i="19"/>
  <c r="D297" i="19"/>
  <c r="D296" i="19"/>
  <c r="D295" i="19"/>
  <c r="D294" i="19"/>
  <c r="D293" i="19"/>
  <c r="D292" i="19"/>
  <c r="D291" i="19"/>
  <c r="D281" i="19"/>
  <c r="D282" i="19"/>
  <c r="D278" i="19"/>
  <c r="D277" i="19"/>
  <c r="D276" i="19"/>
  <c r="D275" i="19"/>
  <c r="D274" i="19"/>
  <c r="D273" i="19"/>
  <c r="D272" i="19"/>
  <c r="D271" i="19"/>
  <c r="D270" i="19"/>
  <c r="D269" i="19"/>
  <c r="D268" i="19"/>
  <c r="D267" i="19"/>
  <c r="D266" i="19"/>
  <c r="D265" i="19"/>
  <c r="D264" i="19"/>
  <c r="D263" i="19"/>
  <c r="D262" i="19"/>
  <c r="D261" i="19"/>
  <c r="D260" i="19"/>
  <c r="D259" i="19"/>
  <c r="D258" i="19"/>
  <c r="D257" i="19"/>
  <c r="D256" i="19"/>
  <c r="D255" i="19"/>
  <c r="D254" i="19"/>
  <c r="D253" i="19"/>
  <c r="D252" i="19"/>
  <c r="D251" i="19"/>
  <c r="D250" i="19"/>
  <c r="D249" i="19"/>
  <c r="D234" i="19"/>
  <c r="D235" i="19"/>
  <c r="D236" i="19"/>
  <c r="D237" i="19"/>
  <c r="D238" i="19"/>
  <c r="D239" i="19"/>
  <c r="D240" i="19"/>
  <c r="D241" i="19"/>
  <c r="D242" i="19" s="1"/>
  <c r="D243" i="19" s="1"/>
  <c r="D244" i="19" s="1"/>
  <c r="D245" i="19" s="1"/>
  <c r="D246" i="19" s="1"/>
  <c r="D247" i="19" s="1"/>
  <c r="D248" i="19" s="1"/>
  <c r="D184" i="19"/>
  <c r="D185" i="19"/>
  <c r="D186" i="19"/>
  <c r="D187" i="19"/>
  <c r="D188" i="19"/>
  <c r="D189" i="19"/>
  <c r="D190" i="19"/>
  <c r="D143" i="19"/>
  <c r="D144" i="19"/>
  <c r="D145" i="19"/>
  <c r="D146" i="19"/>
  <c r="D147" i="19"/>
  <c r="D148" i="19"/>
  <c r="D149" i="19"/>
  <c r="D140" i="19"/>
  <c r="D139" i="19"/>
  <c r="D138" i="19"/>
  <c r="D137" i="19"/>
  <c r="D136" i="19"/>
  <c r="D135" i="19"/>
  <c r="D134" i="19"/>
  <c r="D133" i="19"/>
  <c r="D132" i="19"/>
  <c r="D131" i="19"/>
  <c r="D130" i="19"/>
  <c r="D129" i="19"/>
  <c r="D128" i="19"/>
  <c r="D127" i="19"/>
  <c r="D126" i="19"/>
  <c r="D125" i="19"/>
  <c r="D124" i="19"/>
  <c r="D123" i="19"/>
  <c r="D122" i="19"/>
  <c r="D121" i="19"/>
  <c r="D120" i="19"/>
  <c r="D119" i="19"/>
  <c r="D118" i="19"/>
  <c r="D117" i="19"/>
  <c r="D116" i="19"/>
  <c r="D115" i="19"/>
  <c r="D114" i="19"/>
  <c r="D113" i="19"/>
  <c r="D112" i="19"/>
  <c r="D96" i="19"/>
  <c r="D97" i="19"/>
  <c r="D98"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c r="D46" i="19"/>
  <c r="D47" i="19"/>
  <c r="D48" i="19"/>
  <c r="D49" i="19"/>
  <c r="D50" i="19"/>
  <c r="D51" i="19"/>
  <c r="D52" i="19"/>
  <c r="D53" i="19"/>
  <c r="D54" i="19" s="1"/>
  <c r="D55" i="19" s="1"/>
  <c r="D6" i="19"/>
  <c r="D7" i="19"/>
  <c r="D8" i="19"/>
  <c r="D9" i="19"/>
  <c r="D10" i="19"/>
  <c r="D11" i="19"/>
  <c r="D220" i="13"/>
  <c r="D216" i="13"/>
  <c r="D215" i="13"/>
  <c r="D214" i="13"/>
  <c r="D213" i="13"/>
  <c r="D212" i="13"/>
  <c r="D211" i="13"/>
  <c r="D210" i="13"/>
  <c r="D209" i="13"/>
  <c r="D208" i="13"/>
  <c r="D207" i="13"/>
  <c r="D206" i="13"/>
  <c r="D205" i="13"/>
  <c r="D204" i="13"/>
  <c r="D203" i="13"/>
  <c r="D202" i="13"/>
  <c r="D201" i="13"/>
  <c r="D200" i="13"/>
  <c r="D199" i="13"/>
  <c r="D168" i="13"/>
  <c r="D167" i="13"/>
  <c r="D122" i="13"/>
  <c r="D123" i="13"/>
  <c r="D124" i="13"/>
  <c r="K1" i="13"/>
  <c r="J1" i="13"/>
  <c r="I1" i="13"/>
  <c r="D62" i="29"/>
  <c r="D61" i="29"/>
  <c r="D60" i="29"/>
  <c r="D59" i="29"/>
  <c r="D58" i="29"/>
  <c r="D57" i="29"/>
  <c r="D43" i="29"/>
  <c r="D44" i="29"/>
  <c r="D32" i="29"/>
  <c r="D31" i="29"/>
  <c r="D30" i="29"/>
  <c r="D29" i="29"/>
  <c r="D10" i="29"/>
  <c r="D11" i="29"/>
  <c r="K1" i="29"/>
  <c r="J1" i="29"/>
  <c r="I1" i="29"/>
  <c r="L1" i="15"/>
  <c r="K1" i="15"/>
  <c r="D284" i="1"/>
  <c r="D283" i="1"/>
  <c r="D282" i="1"/>
  <c r="D199" i="1"/>
  <c r="D200" i="1"/>
  <c r="D149" i="1"/>
  <c r="D99" i="1"/>
  <c r="D100" i="1"/>
  <c r="D101" i="1"/>
  <c r="D102" i="1"/>
  <c r="D99" i="19"/>
  <c r="D100" i="19"/>
  <c r="D101" i="19"/>
  <c r="D102" i="19"/>
  <c r="D103" i="19"/>
  <c r="D104" i="19" s="1"/>
  <c r="D105" i="19" s="1"/>
  <c r="D106" i="19" s="1"/>
  <c r="D107" i="19" s="1"/>
  <c r="D108" i="19" s="1"/>
  <c r="D109" i="19" s="1"/>
  <c r="D110" i="19" s="1"/>
  <c r="D111" i="19" s="1"/>
  <c r="D283" i="19"/>
  <c r="D284" i="19"/>
  <c r="D285" i="19"/>
  <c r="D286" i="19"/>
  <c r="D287" i="19"/>
  <c r="D288" i="19"/>
  <c r="D289" i="19" s="1"/>
  <c r="D290" i="19" s="1"/>
  <c r="D374" i="19"/>
  <c r="D375" i="19"/>
  <c r="D376" i="19"/>
  <c r="D45" i="29"/>
  <c r="D46" i="29"/>
  <c r="D12" i="29"/>
  <c r="D217" i="13"/>
  <c r="D54" i="11"/>
  <c r="CD11" i="10"/>
  <c r="CE11" i="10" s="1"/>
  <c r="CF11" i="10" s="1"/>
  <c r="D47" i="29"/>
  <c r="D48" i="29"/>
  <c r="D49" i="29"/>
  <c r="D50" i="29"/>
  <c r="D51" i="29"/>
  <c r="D13" i="29"/>
  <c r="D14" i="29"/>
  <c r="D15" i="29"/>
  <c r="D16" i="29"/>
  <c r="D17" i="29"/>
  <c r="D18" i="29"/>
  <c r="D19" i="29"/>
  <c r="D20" i="29"/>
  <c r="AI14" i="10"/>
  <c r="AJ14" i="10" s="1"/>
  <c r="AK14" i="10"/>
  <c r="AL14" i="10"/>
  <c r="AI13" i="10"/>
  <c r="AJ13" i="10" s="1"/>
  <c r="AK13" i="10"/>
  <c r="AL13" i="10"/>
  <c r="AI15" i="10"/>
  <c r="AJ15" i="10" s="1"/>
  <c r="AK15" i="10"/>
  <c r="AL15" i="10"/>
  <c r="AI16" i="10"/>
  <c r="AJ16" i="10" s="1"/>
  <c r="AK16" i="10"/>
  <c r="AL16" i="10"/>
  <c r="AI17" i="10"/>
  <c r="AJ17" i="10" s="1"/>
  <c r="AK17" i="10"/>
  <c r="AL17" i="10"/>
  <c r="AI18" i="10"/>
  <c r="AJ18" i="10" s="1"/>
  <c r="AK18" i="10"/>
  <c r="AL18" i="10"/>
  <c r="AI19" i="10"/>
  <c r="AJ19" i="10" s="1"/>
  <c r="AK19" i="10"/>
  <c r="AL19" i="10"/>
  <c r="AI20" i="10"/>
  <c r="AJ20" i="10" s="1"/>
  <c r="AK20" i="10"/>
  <c r="AL20" i="10"/>
  <c r="AI21" i="10"/>
  <c r="AJ21" i="10" s="1"/>
  <c r="AK21" i="10"/>
  <c r="AL21" i="10"/>
  <c r="AI22" i="10"/>
  <c r="AJ22" i="10" s="1"/>
  <c r="AK22" i="10"/>
  <c r="AL22" i="10"/>
  <c r="AI23" i="10"/>
  <c r="AJ23" i="10" s="1"/>
  <c r="AK23" i="10"/>
  <c r="AL23" i="10"/>
  <c r="AI24" i="10"/>
  <c r="AJ24" i="10" s="1"/>
  <c r="AK24" i="10"/>
  <c r="AL24" i="10"/>
  <c r="AI25" i="10"/>
  <c r="AJ25" i="10" s="1"/>
  <c r="AK25" i="10"/>
  <c r="AL25" i="10"/>
  <c r="AI26" i="10"/>
  <c r="AJ26" i="10" s="1"/>
  <c r="AK26" i="10"/>
  <c r="AL26" i="10"/>
  <c r="AI27" i="10"/>
  <c r="AJ27" i="10" s="1"/>
  <c r="AK27" i="10"/>
  <c r="AL27" i="10"/>
  <c r="AI28" i="10"/>
  <c r="AJ28" i="10" s="1"/>
  <c r="AK28" i="10"/>
  <c r="AL28" i="10"/>
  <c r="AI29" i="10"/>
  <c r="AJ29" i="10" s="1"/>
  <c r="AK29" i="10"/>
  <c r="AL29" i="10"/>
  <c r="AI30" i="10"/>
  <c r="AJ30" i="10" s="1"/>
  <c r="AK30" i="10"/>
  <c r="AL30" i="10"/>
  <c r="AI31" i="10"/>
  <c r="AJ31" i="10" s="1"/>
  <c r="AK31" i="10"/>
  <c r="AL31" i="10"/>
  <c r="AI32" i="10"/>
  <c r="AJ32" i="10" s="1"/>
  <c r="AK32" i="10"/>
  <c r="AL32" i="10"/>
  <c r="AI33" i="10"/>
  <c r="AJ33" i="10" s="1"/>
  <c r="AK33" i="10"/>
  <c r="AL33" i="10"/>
  <c r="AI34" i="10"/>
  <c r="AJ34" i="10" s="1"/>
  <c r="AK34" i="10"/>
  <c r="AL34" i="10"/>
  <c r="AI35" i="10"/>
  <c r="AJ35" i="10" s="1"/>
  <c r="AK35" i="10"/>
  <c r="AL35" i="10"/>
  <c r="AI36" i="10"/>
  <c r="AJ36" i="10" s="1"/>
  <c r="AK36" i="10"/>
  <c r="AL36" i="10"/>
  <c r="AI37" i="10"/>
  <c r="AJ37" i="10" s="1"/>
  <c r="AK37" i="10"/>
  <c r="AL37" i="10"/>
  <c r="AI38" i="10"/>
  <c r="AJ38" i="10" s="1"/>
  <c r="AK38" i="10"/>
  <c r="AL38" i="10"/>
  <c r="AI39" i="10"/>
  <c r="AJ39" i="10" s="1"/>
  <c r="AK39" i="10"/>
  <c r="AL39" i="10"/>
  <c r="AI40" i="10"/>
  <c r="AJ40" i="10" s="1"/>
  <c r="AK40" i="10"/>
  <c r="AL40" i="10"/>
  <c r="AI41" i="10"/>
  <c r="AJ41" i="10" s="1"/>
  <c r="AK41" i="10"/>
  <c r="AL41" i="10"/>
  <c r="AI42" i="10"/>
  <c r="AJ42" i="10" s="1"/>
  <c r="AK42" i="10"/>
  <c r="AL42" i="10"/>
  <c r="AI43" i="10"/>
  <c r="AJ43" i="10" s="1"/>
  <c r="AK43" i="10"/>
  <c r="AL43" i="10"/>
  <c r="BB206" i="10"/>
  <c r="BC206" i="10" s="1"/>
  <c r="BD206" i="10" s="1"/>
  <c r="BE206" i="10" s="1"/>
  <c r="BF206" i="10" s="1"/>
  <c r="CD10" i="10"/>
  <c r="CE10" i="10" s="1"/>
  <c r="CF10" i="10" s="1"/>
  <c r="D63" i="29"/>
  <c r="D37" i="29"/>
  <c r="CD9" i="10"/>
  <c r="CE9" i="10" s="1"/>
  <c r="CF9" i="10" s="1"/>
  <c r="EC38" i="10"/>
  <c r="ED38" i="10" s="1"/>
  <c r="EC27" i="10"/>
  <c r="ED27" i="10" s="1"/>
  <c r="EC30" i="10"/>
  <c r="ED30" i="10" s="1"/>
  <c r="EC34" i="10"/>
  <c r="ED34" i="10" s="1"/>
  <c r="EC37" i="10"/>
  <c r="ED37" i="10" s="1"/>
  <c r="EC36" i="10"/>
  <c r="ED36" i="10" s="1"/>
  <c r="DH45" i="10"/>
  <c r="DH33" i="10"/>
  <c r="DH14" i="10"/>
  <c r="DH36" i="10"/>
  <c r="DH22" i="10"/>
  <c r="DH41" i="10"/>
  <c r="DH37" i="10"/>
  <c r="DH32" i="10"/>
  <c r="DH43" i="10"/>
  <c r="DH31" i="10"/>
  <c r="DH24" i="10"/>
  <c r="DH28" i="10"/>
  <c r="DH23" i="10"/>
  <c r="DH35" i="10"/>
  <c r="DH42" i="10"/>
  <c r="DH21" i="10"/>
  <c r="DH30" i="10"/>
  <c r="DH38" i="10"/>
  <c r="DH15" i="10"/>
  <c r="DH26" i="10"/>
  <c r="DH18" i="10"/>
  <c r="DH16" i="10"/>
  <c r="DH27" i="10"/>
  <c r="DH29" i="10"/>
  <c r="DH34" i="10"/>
  <c r="DH25" i="10"/>
  <c r="DH13" i="10"/>
  <c r="DH17" i="10"/>
  <c r="DH19" i="10"/>
  <c r="DH40" i="10"/>
  <c r="DH39" i="10"/>
  <c r="DH20" i="10"/>
  <c r="CY206" i="10"/>
  <c r="DC206" i="10"/>
  <c r="DD206" i="10"/>
  <c r="CY53" i="10"/>
  <c r="DC53" i="10"/>
  <c r="DE53" i="10"/>
  <c r="DF53" i="10" s="1"/>
  <c r="DD53" i="10"/>
  <c r="CY47" i="10"/>
  <c r="DC47" i="10"/>
  <c r="DD47" i="10"/>
  <c r="DE47" i="10"/>
  <c r="DF47" i="10" s="1"/>
  <c r="CY56" i="10"/>
  <c r="DC56" i="10"/>
  <c r="DE56" i="10"/>
  <c r="DF56" i="10" s="1"/>
  <c r="DD56" i="10"/>
  <c r="CY50" i="10"/>
  <c r="DC50" i="10"/>
  <c r="DE50" i="10"/>
  <c r="DF50" i="10" s="1"/>
  <c r="DD50" i="10"/>
  <c r="CY51" i="10"/>
  <c r="DC51" i="10"/>
  <c r="DD51" i="10"/>
  <c r="DE51" i="10"/>
  <c r="DF51" i="10" s="1"/>
  <c r="CY48" i="10"/>
  <c r="DC48" i="10"/>
  <c r="DD48" i="10"/>
  <c r="DE48" i="10"/>
  <c r="DF48" i="10" s="1"/>
  <c r="CY52" i="10"/>
  <c r="DC52" i="10"/>
  <c r="DE52" i="10"/>
  <c r="DF52" i="10" s="1"/>
  <c r="DD52" i="10"/>
  <c r="CY54" i="10"/>
  <c r="DC54" i="10"/>
  <c r="DE54" i="10"/>
  <c r="DF54" i="10" s="1"/>
  <c r="DD54" i="10"/>
  <c r="CY55" i="10"/>
  <c r="DC55" i="10"/>
  <c r="DD55" i="10"/>
  <c r="DE55" i="10"/>
  <c r="DF55" i="10" s="1"/>
  <c r="CY49" i="10"/>
  <c r="DC49" i="10"/>
  <c r="DE49" i="10"/>
  <c r="DF49" i="10" s="1"/>
  <c r="DD49" i="10"/>
  <c r="EC17" i="10"/>
  <c r="ED17" i="10" s="1"/>
  <c r="EC15" i="10"/>
  <c r="ED15" i="10" s="1"/>
  <c r="EC24" i="10"/>
  <c r="ED24" i="10" s="1"/>
  <c r="DH46" i="10"/>
  <c r="CY46" i="10"/>
  <c r="DC46" i="10"/>
  <c r="DE46" i="10" s="1"/>
  <c r="DF46" i="10" s="1"/>
  <c r="CY45" i="10"/>
  <c r="DC45" i="10"/>
  <c r="DD45" i="10" s="1"/>
  <c r="DH44" i="10"/>
  <c r="DQ14" i="10"/>
  <c r="DR14" i="10" s="1"/>
  <c r="DQ13" i="10"/>
  <c r="DR13" i="10" s="1"/>
  <c r="DX13" i="10"/>
  <c r="DX14" i="10"/>
  <c r="D55" i="11" l="1"/>
  <c r="AV49" i="10"/>
  <c r="AV57" i="10"/>
  <c r="AV65" i="10"/>
  <c r="AV73" i="10"/>
  <c r="AV81" i="10"/>
  <c r="AV89" i="10"/>
  <c r="AV97" i="10"/>
  <c r="AV105" i="10"/>
  <c r="AV113" i="10"/>
  <c r="AV121" i="10"/>
  <c r="AV129" i="10"/>
  <c r="AV137" i="10"/>
  <c r="AV145" i="10"/>
  <c r="AV153" i="10"/>
  <c r="AV161" i="10"/>
  <c r="AV169" i="10"/>
  <c r="AV177" i="10"/>
  <c r="AV54" i="10"/>
  <c r="AV62" i="10"/>
  <c r="AV70" i="10"/>
  <c r="AV78" i="10"/>
  <c r="AV86" i="10"/>
  <c r="AV94" i="10"/>
  <c r="AV102" i="10"/>
  <c r="AV110" i="10"/>
  <c r="AV118" i="10"/>
  <c r="AV126" i="10"/>
  <c r="AV134" i="10"/>
  <c r="AV142" i="10"/>
  <c r="AV150" i="10"/>
  <c r="AV158" i="10"/>
  <c r="AV166" i="10"/>
  <c r="AV174" i="10"/>
  <c r="AV181" i="10"/>
  <c r="AV188" i="10"/>
  <c r="AV198" i="10"/>
  <c r="AV190" i="10"/>
  <c r="AV193" i="10"/>
  <c r="AV201" i="10"/>
  <c r="AV51" i="10"/>
  <c r="AV59" i="10"/>
  <c r="AV67" i="10"/>
  <c r="AV75" i="10"/>
  <c r="AV83" i="10"/>
  <c r="AV91" i="10"/>
  <c r="AV99" i="10"/>
  <c r="AV107" i="10"/>
  <c r="AV115" i="10"/>
  <c r="AV123" i="10"/>
  <c r="AV131" i="10"/>
  <c r="AV139" i="10"/>
  <c r="AV147" i="10"/>
  <c r="AV155" i="10"/>
  <c r="AV163" i="10"/>
  <c r="AV171" i="10"/>
  <c r="AV179" i="10"/>
  <c r="AV56" i="10"/>
  <c r="AV64" i="10"/>
  <c r="AV72" i="10"/>
  <c r="AV80" i="10"/>
  <c r="AV88" i="10"/>
  <c r="AV96" i="10"/>
  <c r="AV104" i="10"/>
  <c r="AV112" i="10"/>
  <c r="AV120" i="10"/>
  <c r="AV128" i="10"/>
  <c r="AV136" i="10"/>
  <c r="AV144" i="10"/>
  <c r="AV152" i="10"/>
  <c r="AV160" i="10"/>
  <c r="AV168" i="10"/>
  <c r="AV176" i="10"/>
  <c r="AV191" i="10"/>
  <c r="AV192" i="10"/>
  <c r="AV200" i="10"/>
  <c r="AV185" i="10"/>
  <c r="AV195" i="10"/>
  <c r="AV203" i="10"/>
  <c r="AV53" i="10"/>
  <c r="AV61" i="10"/>
  <c r="AV69" i="10"/>
  <c r="AV77" i="10"/>
  <c r="AV85" i="10"/>
  <c r="AV93" i="10"/>
  <c r="AV101" i="10"/>
  <c r="AV109" i="10"/>
  <c r="AV117" i="10"/>
  <c r="AV125" i="10"/>
  <c r="AV133" i="10"/>
  <c r="AV141" i="10"/>
  <c r="AV149" i="10"/>
  <c r="AV157" i="10"/>
  <c r="AV165" i="10"/>
  <c r="AV173" i="10"/>
  <c r="AV183" i="10"/>
  <c r="AV50" i="10"/>
  <c r="AV58" i="10"/>
  <c r="AV66" i="10"/>
  <c r="AV74" i="10"/>
  <c r="AV82" i="10"/>
  <c r="AV90" i="10"/>
  <c r="AV98" i="10"/>
  <c r="AV106" i="10"/>
  <c r="AV114" i="10"/>
  <c r="AV122" i="10"/>
  <c r="AV130" i="10"/>
  <c r="AV138" i="10"/>
  <c r="AV146" i="10"/>
  <c r="AV154" i="10"/>
  <c r="AV162" i="10"/>
  <c r="AV170" i="10"/>
  <c r="AV178" i="10"/>
  <c r="AV184" i="10"/>
  <c r="AV194" i="10"/>
  <c r="AV202" i="10"/>
  <c r="AV187" i="10"/>
  <c r="AV197" i="10"/>
  <c r="AV205" i="10"/>
  <c r="AV55" i="10"/>
  <c r="AV63" i="10"/>
  <c r="AV71" i="10"/>
  <c r="AV79" i="10"/>
  <c r="AV87" i="10"/>
  <c r="AV95" i="10"/>
  <c r="AV103" i="10"/>
  <c r="AV111" i="10"/>
  <c r="AV119" i="10"/>
  <c r="AV127" i="10"/>
  <c r="AV135" i="10"/>
  <c r="AV143" i="10"/>
  <c r="AV151" i="10"/>
  <c r="AV159" i="10"/>
  <c r="AV167" i="10"/>
  <c r="AV175" i="10"/>
  <c r="AV182" i="10"/>
  <c r="AV52" i="10"/>
  <c r="AV60" i="10"/>
  <c r="AV68" i="10"/>
  <c r="AV76" i="10"/>
  <c r="AV84" i="10"/>
  <c r="AV92" i="10"/>
  <c r="AV100" i="10"/>
  <c r="AV108" i="10"/>
  <c r="AV116" i="10"/>
  <c r="AV124" i="10"/>
  <c r="AV132" i="10"/>
  <c r="AV140" i="10"/>
  <c r="AV148" i="10"/>
  <c r="AV156" i="10"/>
  <c r="AV164" i="10"/>
  <c r="AV172" i="10"/>
  <c r="AV180" i="10"/>
  <c r="AV186" i="10"/>
  <c r="AV196" i="10"/>
  <c r="AV204" i="10"/>
  <c r="AV189" i="10"/>
  <c r="AV199" i="10"/>
  <c r="AV206" i="10"/>
  <c r="J16" i="19"/>
  <c r="DD46" i="10"/>
  <c r="DE45" i="10"/>
  <c r="DF45" i="10" s="1"/>
  <c r="D319" i="19"/>
  <c r="N5" i="19" s="1"/>
  <c r="D30" i="11" s="1"/>
  <c r="E186" i="17"/>
  <c r="J195" i="19"/>
  <c r="J154" i="19"/>
  <c r="D92" i="17"/>
  <c r="J92" i="17"/>
  <c r="H92" i="17"/>
  <c r="G92" i="17"/>
  <c r="D369" i="19"/>
  <c r="O5" i="19" s="1"/>
  <c r="D31" i="11" s="1"/>
  <c r="D141" i="19"/>
  <c r="P3" i="19" s="1"/>
  <c r="D26" i="11" s="1"/>
  <c r="D56" i="19"/>
  <c r="D57" i="19" s="1"/>
  <c r="D58" i="19" s="1"/>
  <c r="D59" i="19" s="1"/>
  <c r="D60" i="19" s="1"/>
  <c r="D279" i="19"/>
  <c r="P4" i="19" s="1"/>
  <c r="D29" i="11" s="1"/>
  <c r="DE206" i="10" s="1"/>
  <c r="DF206" i="10" s="1"/>
  <c r="D378" i="19"/>
  <c r="D379" i="19" s="1"/>
  <c r="D380" i="19" s="1"/>
  <c r="D381" i="19" s="1"/>
  <c r="D382" i="19" s="1"/>
  <c r="D383" i="19" s="1"/>
  <c r="D384" i="19" s="1"/>
  <c r="A1" i="1"/>
  <c r="A1" i="13"/>
  <c r="D151" i="19"/>
  <c r="D152" i="19" s="1"/>
  <c r="D153" i="19" s="1"/>
  <c r="D154" i="19" s="1"/>
  <c r="D155" i="19" s="1"/>
  <c r="D156" i="19" s="1"/>
  <c r="D157" i="19" s="1"/>
  <c r="EC31" i="10"/>
  <c r="ED31" i="10" s="1"/>
  <c r="BE31" i="10"/>
  <c r="EC23" i="10"/>
  <c r="ED23" i="10" s="1"/>
  <c r="BE23" i="10"/>
  <c r="EC19" i="10"/>
  <c r="ED19" i="10" s="1"/>
  <c r="BE19" i="10"/>
  <c r="BE11" i="10"/>
  <c r="EC11" i="10"/>
  <c r="ED11" i="10" s="1"/>
  <c r="EC26" i="10"/>
  <c r="ED26" i="10" s="1"/>
  <c r="BE26" i="10"/>
  <c r="EC22" i="10"/>
  <c r="ED22" i="10" s="1"/>
  <c r="BE22" i="10"/>
  <c r="EC18" i="10"/>
  <c r="ED18" i="10" s="1"/>
  <c r="BE18" i="10"/>
  <c r="BE10" i="10"/>
  <c r="EC10" i="10"/>
  <c r="ED10" i="10" s="1"/>
  <c r="EC33" i="10"/>
  <c r="ED33" i="10" s="1"/>
  <c r="BE33" i="10"/>
  <c r="EC29" i="10"/>
  <c r="ED29" i="10" s="1"/>
  <c r="BE29" i="10"/>
  <c r="EC25" i="10"/>
  <c r="ED25" i="10" s="1"/>
  <c r="BE25" i="10"/>
  <c r="EC21" i="10"/>
  <c r="ED21" i="10" s="1"/>
  <c r="BE21" i="10"/>
  <c r="BE13" i="10"/>
  <c r="EC13" i="10"/>
  <c r="ED13" i="10" s="1"/>
  <c r="EC9" i="10"/>
  <c r="ED9" i="10" s="1"/>
  <c r="BE9" i="10"/>
  <c r="EC32" i="10"/>
  <c r="ED32" i="10" s="1"/>
  <c r="BE32" i="10"/>
  <c r="EC28" i="10"/>
  <c r="ED28" i="10" s="1"/>
  <c r="BE28" i="10"/>
  <c r="EC20" i="10"/>
  <c r="ED20" i="10" s="1"/>
  <c r="BE20" i="10"/>
  <c r="EC16" i="10"/>
  <c r="ED16" i="10" s="1"/>
  <c r="BE16" i="10"/>
  <c r="EC12" i="10"/>
  <c r="ED12" i="10" s="1"/>
  <c r="BE12" i="10"/>
  <c r="CI13" i="32"/>
  <c r="CK9" i="10" s="1"/>
  <c r="D169" i="13" l="1"/>
  <c r="D12" i="19"/>
  <c r="D13" i="19" s="1"/>
  <c r="D14" i="19" s="1"/>
  <c r="D15" i="19" s="1"/>
  <c r="D16" i="19" s="1"/>
  <c r="D17" i="19" s="1"/>
  <c r="D18" i="19" s="1"/>
  <c r="D19" i="19" s="1"/>
  <c r="D20" i="19" s="1"/>
  <c r="D21" i="19" s="1"/>
  <c r="J12" i="19"/>
  <c r="D186" i="17"/>
  <c r="J186" i="17"/>
  <c r="H186" i="17"/>
  <c r="G186" i="17"/>
  <c r="D191" i="19"/>
  <c r="D192" i="19" s="1"/>
  <c r="D193" i="19" s="1"/>
  <c r="D194" i="19" s="1"/>
  <c r="D195" i="19" s="1"/>
  <c r="D196" i="19" s="1"/>
  <c r="D197" i="19" s="1"/>
  <c r="D198" i="19" s="1"/>
  <c r="D199" i="19" s="1"/>
  <c r="D200" i="19" s="1"/>
  <c r="J191" i="19"/>
  <c r="D417" i="19"/>
  <c r="P5" i="19" s="1"/>
  <c r="D32" i="11" s="1"/>
  <c r="D93" i="19"/>
  <c r="O3" i="19" s="1"/>
  <c r="D25" i="11" s="1"/>
  <c r="D181" i="19"/>
  <c r="N4" i="19" s="1"/>
  <c r="D27" i="11" s="1"/>
  <c r="D93" i="17"/>
  <c r="D94" i="17" s="1"/>
  <c r="D95" i="17" s="1"/>
  <c r="D96" i="17" s="1"/>
  <c r="D97" i="17" s="1"/>
  <c r="D98" i="17" s="1"/>
  <c r="D99" i="17" s="1"/>
  <c r="D100" i="17" s="1"/>
  <c r="D101" i="17" s="1"/>
  <c r="D102" i="17" s="1"/>
  <c r="D103" i="17" s="1"/>
  <c r="D104" i="17" s="1"/>
  <c r="D105" i="17" s="1"/>
  <c r="D106" i="17" s="1"/>
  <c r="D107" i="17" s="1"/>
  <c r="D108" i="17" s="1"/>
  <c r="D109" i="17" s="1"/>
  <c r="D110" i="17" s="1"/>
  <c r="D111" i="17" s="1"/>
  <c r="D112" i="17" s="1"/>
  <c r="D113" i="17" s="1"/>
  <c r="D114" i="17" s="1"/>
  <c r="D115" i="17" s="1"/>
  <c r="D116" i="17" s="1"/>
  <c r="D117" i="17" s="1"/>
  <c r="D118" i="17" s="1"/>
  <c r="D119" i="17" s="1"/>
  <c r="D120" i="17" s="1"/>
  <c r="D121" i="17" s="1"/>
  <c r="D122" i="17" s="1"/>
  <c r="D123" i="17" s="1"/>
  <c r="D124" i="17" s="1"/>
  <c r="D125" i="17" s="1"/>
  <c r="D126" i="17" s="1"/>
  <c r="D127" i="17" s="1"/>
  <c r="D128" i="17" s="1"/>
  <c r="D129" i="17" s="1"/>
  <c r="D130" i="17" s="1"/>
  <c r="D131" i="17" s="1"/>
  <c r="D132" i="17" s="1"/>
  <c r="D133" i="17" s="1"/>
  <c r="D134" i="17" s="1"/>
  <c r="D135" i="17" s="1"/>
  <c r="D136" i="17" s="1"/>
  <c r="D137" i="17" s="1"/>
  <c r="D138" i="17" s="1"/>
  <c r="D139" i="17" s="1"/>
  <c r="D140" i="17" s="1"/>
  <c r="D141" i="17" s="1"/>
  <c r="D142" i="17" s="1"/>
  <c r="D143" i="17" s="1"/>
  <c r="D144" i="17" s="1"/>
  <c r="D145" i="17" s="1"/>
  <c r="D43" i="19"/>
  <c r="N3" i="19" s="1"/>
  <c r="D24" i="11" s="1"/>
  <c r="K11" i="1"/>
  <c r="K17" i="1"/>
  <c r="K51" i="1"/>
  <c r="K55" i="1"/>
  <c r="K59" i="1"/>
  <c r="K67" i="1"/>
  <c r="K73" i="1"/>
  <c r="K103" i="1"/>
  <c r="K113" i="1"/>
  <c r="E150" i="1"/>
  <c r="K162" i="1"/>
  <c r="K166" i="1"/>
  <c r="E249" i="1"/>
  <c r="K260" i="1"/>
  <c r="K266" i="1"/>
  <c r="E8" i="1"/>
  <c r="G8" i="1"/>
  <c r="K8" i="1" s="1"/>
  <c r="K16" i="1"/>
  <c r="K30" i="1"/>
  <c r="K32" i="1"/>
  <c r="K38" i="1"/>
  <c r="K40" i="1"/>
  <c r="K48" i="1"/>
  <c r="K50" i="1"/>
  <c r="K54" i="1"/>
  <c r="K66" i="1"/>
  <c r="K76" i="1"/>
  <c r="K161" i="1"/>
  <c r="K165" i="1"/>
  <c r="E201" i="1"/>
  <c r="K203" i="1"/>
  <c r="K205" i="1"/>
  <c r="K213" i="1"/>
  <c r="E248" i="1"/>
  <c r="K259" i="1"/>
  <c r="K265" i="1"/>
  <c r="K9" i="1"/>
  <c r="K15" i="1"/>
  <c r="K21" i="1"/>
  <c r="K47" i="1"/>
  <c r="K65" i="1"/>
  <c r="K69" i="1"/>
  <c r="K75" i="1"/>
  <c r="E149" i="1"/>
  <c r="J149" i="1" s="1"/>
  <c r="G150" i="1"/>
  <c r="K150" i="1" s="1"/>
  <c r="K158" i="1"/>
  <c r="K160" i="1"/>
  <c r="K164" i="1"/>
  <c r="K202" i="1"/>
  <c r="K212" i="1"/>
  <c r="G249" i="1"/>
  <c r="K262" i="1"/>
  <c r="K264" i="1"/>
  <c r="K10" i="1"/>
  <c r="K56" i="1"/>
  <c r="K60" i="1"/>
  <c r="K62" i="1"/>
  <c r="K64" i="1"/>
  <c r="K68" i="1"/>
  <c r="K74" i="1"/>
  <c r="K104" i="1"/>
  <c r="K110" i="1"/>
  <c r="K114" i="1"/>
  <c r="K116" i="1"/>
  <c r="G149" i="1"/>
  <c r="K149" i="1" s="1"/>
  <c r="K157" i="1"/>
  <c r="K163" i="1"/>
  <c r="K167" i="1"/>
  <c r="G201" i="1"/>
  <c r="K201" i="1" s="1"/>
  <c r="G248" i="1"/>
  <c r="K248" i="1" s="1"/>
  <c r="K261" i="1"/>
  <c r="K267" i="1"/>
  <c r="E5" i="13"/>
  <c r="J5" i="13" s="1"/>
  <c r="K55" i="13"/>
  <c r="K67" i="13"/>
  <c r="K71" i="13"/>
  <c r="K77" i="13"/>
  <c r="K81" i="13"/>
  <c r="E221" i="13"/>
  <c r="G172" i="13"/>
  <c r="K172" i="13" s="1"/>
  <c r="K56" i="13"/>
  <c r="K60" i="13"/>
  <c r="K66" i="13"/>
  <c r="K70" i="13"/>
  <c r="K80" i="13"/>
  <c r="G221" i="13"/>
  <c r="K221" i="13" s="1"/>
  <c r="E172" i="13"/>
  <c r="J172" i="13" s="1"/>
  <c r="K57" i="13"/>
  <c r="K59" i="13"/>
  <c r="K69" i="13"/>
  <c r="K79" i="13"/>
  <c r="G122" i="13"/>
  <c r="K122" i="13" s="1"/>
  <c r="G5" i="13"/>
  <c r="K5" i="13" s="1"/>
  <c r="K58" i="13"/>
  <c r="K68" i="13"/>
  <c r="K78" i="13"/>
  <c r="K82" i="13"/>
  <c r="E122" i="13"/>
  <c r="J122" i="13" s="1"/>
  <c r="CM32" i="32"/>
  <c r="CJ28" i="10" s="1"/>
  <c r="CM18" i="32"/>
  <c r="CJ14" i="10" s="1"/>
  <c r="CM26" i="32"/>
  <c r="CJ22" i="10" s="1"/>
  <c r="CM34" i="32"/>
  <c r="CJ30" i="10" s="1"/>
  <c r="CM42" i="32"/>
  <c r="CJ38" i="10" s="1"/>
  <c r="CM15" i="32"/>
  <c r="CJ11" i="10" s="1"/>
  <c r="CM23" i="32"/>
  <c r="CJ19" i="10" s="1"/>
  <c r="CM31" i="32"/>
  <c r="CJ27" i="10" s="1"/>
  <c r="CM39" i="32"/>
  <c r="CJ35" i="10" s="1"/>
  <c r="CM47" i="32"/>
  <c r="CJ43" i="10" s="1"/>
  <c r="CM16" i="32"/>
  <c r="CJ12" i="10" s="1"/>
  <c r="CM21" i="32"/>
  <c r="CJ17" i="10" s="1"/>
  <c r="CM45" i="32"/>
  <c r="CJ41" i="10" s="1"/>
  <c r="CM13" i="32"/>
  <c r="CJ9" i="10" s="1"/>
  <c r="CM20" i="32"/>
  <c r="CJ16" i="10" s="1"/>
  <c r="CM28" i="32"/>
  <c r="CJ24" i="10" s="1"/>
  <c r="CM36" i="32"/>
  <c r="CJ32" i="10" s="1"/>
  <c r="CM44" i="32"/>
  <c r="CJ40" i="10" s="1"/>
  <c r="CM17" i="32"/>
  <c r="CJ13" i="10" s="1"/>
  <c r="CM25" i="32"/>
  <c r="CJ21" i="10" s="1"/>
  <c r="CM33" i="32"/>
  <c r="CJ29" i="10" s="1"/>
  <c r="CM41" i="32"/>
  <c r="CJ37" i="10" s="1"/>
  <c r="CM24" i="32"/>
  <c r="CJ20" i="10" s="1"/>
  <c r="CM40" i="32"/>
  <c r="CJ36" i="10" s="1"/>
  <c r="CM29" i="32"/>
  <c r="CJ25" i="10" s="1"/>
  <c r="CM37" i="32"/>
  <c r="CJ33" i="10" s="1"/>
  <c r="CM14" i="32"/>
  <c r="CJ10" i="10" s="1"/>
  <c r="CM22" i="32"/>
  <c r="CJ18" i="10" s="1"/>
  <c r="CM30" i="32"/>
  <c r="CJ26" i="10" s="1"/>
  <c r="CM38" i="32"/>
  <c r="CJ34" i="10" s="1"/>
  <c r="CM46" i="32"/>
  <c r="CJ42" i="10" s="1"/>
  <c r="CM19" i="32"/>
  <c r="CJ15" i="10" s="1"/>
  <c r="CM27" i="32"/>
  <c r="CJ23" i="10" s="1"/>
  <c r="CM35" i="32"/>
  <c r="CJ31" i="10" s="1"/>
  <c r="CM43" i="32"/>
  <c r="CJ39" i="10" s="1"/>
  <c r="D231" i="19" l="1"/>
  <c r="O4" i="19" s="1"/>
  <c r="D28" i="11" s="1"/>
  <c r="D187" i="17"/>
  <c r="D180" i="17"/>
  <c r="J77" i="13"/>
  <c r="J78" i="13"/>
  <c r="J69" i="13"/>
  <c r="J57" i="13"/>
  <c r="K252" i="1"/>
  <c r="K257" i="1"/>
  <c r="J205" i="1"/>
  <c r="J165" i="1"/>
  <c r="J66" i="1"/>
  <c r="J40" i="1"/>
  <c r="J16" i="1"/>
  <c r="J266" i="1"/>
  <c r="K253" i="1"/>
  <c r="K258" i="1"/>
  <c r="J113" i="1"/>
  <c r="J55" i="1"/>
  <c r="J17" i="1"/>
  <c r="K250" i="1"/>
  <c r="K255" i="1"/>
  <c r="J163" i="1"/>
  <c r="J114" i="1"/>
  <c r="J74" i="1"/>
  <c r="J62" i="1"/>
  <c r="J10" i="1"/>
  <c r="J262" i="1"/>
  <c r="J249" i="1"/>
  <c r="J254" i="1"/>
  <c r="J164" i="1"/>
  <c r="D150" i="1"/>
  <c r="J150" i="1"/>
  <c r="J21" i="1"/>
  <c r="J80" i="13"/>
  <c r="J66" i="13"/>
  <c r="J71" i="13"/>
  <c r="J79" i="13"/>
  <c r="D55" i="13"/>
  <c r="J55" i="13"/>
  <c r="J265" i="1"/>
  <c r="J250" i="1"/>
  <c r="J255" i="1"/>
  <c r="J203" i="1"/>
  <c r="J76" i="1"/>
  <c r="J54" i="1"/>
  <c r="J38" i="1"/>
  <c r="J251" i="1"/>
  <c r="J256" i="1"/>
  <c r="J166" i="1"/>
  <c r="D103" i="1"/>
  <c r="J103" i="1"/>
  <c r="J67" i="1"/>
  <c r="J51" i="1"/>
  <c r="J261" i="1"/>
  <c r="D248" i="1"/>
  <c r="D249" i="1" s="1"/>
  <c r="D250" i="1" s="1"/>
  <c r="D251" i="1" s="1"/>
  <c r="D252" i="1" s="1"/>
  <c r="D253" i="1" s="1"/>
  <c r="D254" i="1" s="1"/>
  <c r="D255" i="1" s="1"/>
  <c r="D256" i="1" s="1"/>
  <c r="D257" i="1" s="1"/>
  <c r="D258" i="1" s="1"/>
  <c r="D259" i="1" s="1"/>
  <c r="D260" i="1" s="1"/>
  <c r="D261" i="1" s="1"/>
  <c r="D262" i="1" s="1"/>
  <c r="J248" i="1"/>
  <c r="D201" i="1"/>
  <c r="D202" i="1" s="1"/>
  <c r="D203" i="1" s="1"/>
  <c r="D204" i="1" s="1"/>
  <c r="D205" i="1" s="1"/>
  <c r="D206" i="1" s="1"/>
  <c r="D207" i="1" s="1"/>
  <c r="D208" i="1" s="1"/>
  <c r="D209" i="1" s="1"/>
  <c r="D210" i="1" s="1"/>
  <c r="D211" i="1" s="1"/>
  <c r="D212" i="1" s="1"/>
  <c r="D213" i="1" s="1"/>
  <c r="J201" i="1"/>
  <c r="J110" i="1"/>
  <c r="J68" i="1"/>
  <c r="J60" i="1"/>
  <c r="D8" i="1"/>
  <c r="J8" i="1"/>
  <c r="J212" i="1"/>
  <c r="J69" i="1"/>
  <c r="J60" i="13"/>
  <c r="J81" i="13"/>
  <c r="J58" i="13"/>
  <c r="J82" i="13"/>
  <c r="J68" i="13"/>
  <c r="J59" i="13"/>
  <c r="J161" i="1"/>
  <c r="J50" i="1"/>
  <c r="J32" i="1"/>
  <c r="J11" i="1"/>
  <c r="K249" i="1"/>
  <c r="K254" i="1"/>
  <c r="J167" i="1"/>
  <c r="J157" i="1"/>
  <c r="D104" i="1"/>
  <c r="D105" i="1" s="1"/>
  <c r="D106" i="1" s="1"/>
  <c r="D107" i="1" s="1"/>
  <c r="D108" i="1" s="1"/>
  <c r="D109" i="1" s="1"/>
  <c r="D110" i="1" s="1"/>
  <c r="D111" i="1" s="1"/>
  <c r="D112" i="1" s="1"/>
  <c r="D113" i="1" s="1"/>
  <c r="D114" i="1" s="1"/>
  <c r="D115" i="1" s="1"/>
  <c r="D116" i="1" s="1"/>
  <c r="D117" i="1" s="1"/>
  <c r="D118" i="1" s="1"/>
  <c r="J104" i="1"/>
  <c r="J56" i="1"/>
  <c r="J253" i="1"/>
  <c r="J258" i="1"/>
  <c r="J202" i="1"/>
  <c r="J160" i="1"/>
  <c r="J15" i="1"/>
  <c r="J70" i="13"/>
  <c r="J67" i="13"/>
  <c r="D56" i="13"/>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J56" i="13"/>
  <c r="D221" i="13"/>
  <c r="J221" i="13"/>
  <c r="J259" i="1"/>
  <c r="J213" i="1"/>
  <c r="J48" i="1"/>
  <c r="J30" i="1"/>
  <c r="D9" i="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J9" i="1"/>
  <c r="J260" i="1"/>
  <c r="J162" i="1"/>
  <c r="J73" i="1"/>
  <c r="J59" i="1"/>
  <c r="J267" i="1"/>
  <c r="J252" i="1"/>
  <c r="J257" i="1"/>
  <c r="J116" i="1"/>
  <c r="J64" i="1"/>
  <c r="J264" i="1"/>
  <c r="K251" i="1"/>
  <c r="K256" i="1"/>
  <c r="J158" i="1"/>
  <c r="J75" i="1"/>
  <c r="J65" i="1"/>
  <c r="J47" i="1"/>
  <c r="CL31" i="10"/>
  <c r="CM31" i="10"/>
  <c r="CN31" i="10" s="1"/>
  <c r="CL15" i="10"/>
  <c r="CM15" i="10"/>
  <c r="CN15" i="10" s="1"/>
  <c r="CL34" i="10"/>
  <c r="CM34" i="10"/>
  <c r="CN34" i="10" s="1"/>
  <c r="CL18" i="10"/>
  <c r="CM18" i="10"/>
  <c r="CN18" i="10" s="1"/>
  <c r="CL10" i="10"/>
  <c r="CM10" i="10"/>
  <c r="CN10" i="10" s="1"/>
  <c r="CL25" i="10"/>
  <c r="CM25" i="10"/>
  <c r="CN25" i="10" s="1"/>
  <c r="CM20" i="10"/>
  <c r="CN20" i="10" s="1"/>
  <c r="CL20" i="10"/>
  <c r="CL29" i="10"/>
  <c r="CM29" i="10"/>
  <c r="CN29" i="10" s="1"/>
  <c r="CL13" i="10"/>
  <c r="CM13" i="10"/>
  <c r="CN13" i="10" s="1"/>
  <c r="CM32" i="10"/>
  <c r="CN32" i="10" s="1"/>
  <c r="CL32" i="10"/>
  <c r="CM16" i="10"/>
  <c r="CN16" i="10" s="1"/>
  <c r="CL16" i="10"/>
  <c r="CL17" i="10"/>
  <c r="CM17" i="10"/>
  <c r="CN17" i="10" s="1"/>
  <c r="CL35" i="10"/>
  <c r="CM35" i="10"/>
  <c r="CN35" i="10" s="1"/>
  <c r="CL19" i="10"/>
  <c r="CM19" i="10"/>
  <c r="CN19" i="10" s="1"/>
  <c r="CL38" i="10"/>
  <c r="CM38" i="10"/>
  <c r="CN38" i="10" s="1"/>
  <c r="CL22" i="10"/>
  <c r="CM22" i="10"/>
  <c r="CN22" i="10" s="1"/>
  <c r="CL39" i="10"/>
  <c r="CM39" i="10"/>
  <c r="CN39" i="10" s="1"/>
  <c r="CL23" i="10"/>
  <c r="CM23" i="10"/>
  <c r="CN23" i="10" s="1"/>
  <c r="CL42" i="10"/>
  <c r="CM42" i="10"/>
  <c r="CN42" i="10" s="1"/>
  <c r="CL26" i="10"/>
  <c r="CM26" i="10"/>
  <c r="CN26" i="10" s="1"/>
  <c r="CL33" i="10"/>
  <c r="CM33" i="10"/>
  <c r="CN33" i="10" s="1"/>
  <c r="CM36" i="10"/>
  <c r="CN36" i="10" s="1"/>
  <c r="CL36" i="10"/>
  <c r="CL37" i="10"/>
  <c r="CM37" i="10"/>
  <c r="CN37" i="10" s="1"/>
  <c r="CL21" i="10"/>
  <c r="CM21" i="10"/>
  <c r="CN21" i="10" s="1"/>
  <c r="CM40" i="10"/>
  <c r="CN40" i="10" s="1"/>
  <c r="CL40" i="10"/>
  <c r="CM24" i="10"/>
  <c r="CN24" i="10" s="1"/>
  <c r="CL24" i="10"/>
  <c r="CM9" i="10"/>
  <c r="CN9" i="10" s="1"/>
  <c r="CL9" i="10"/>
  <c r="CL41" i="10"/>
  <c r="CM41" i="10"/>
  <c r="CN41" i="10" s="1"/>
  <c r="CM12" i="10"/>
  <c r="CN12" i="10" s="1"/>
  <c r="CL12" i="10"/>
  <c r="CL43" i="10"/>
  <c r="CM43" i="10"/>
  <c r="CN43" i="10" s="1"/>
  <c r="CL27" i="10"/>
  <c r="CM27" i="10"/>
  <c r="CN27" i="10" s="1"/>
  <c r="CM11" i="10"/>
  <c r="CN11" i="10" s="1"/>
  <c r="CL11" i="10"/>
  <c r="CL30" i="10"/>
  <c r="CM30" i="10"/>
  <c r="CN30" i="10" s="1"/>
  <c r="CL14" i="10"/>
  <c r="CM14" i="10"/>
  <c r="CN14" i="10" s="1"/>
  <c r="CM28" i="10"/>
  <c r="CN28" i="10" s="1"/>
  <c r="CL28" i="10"/>
  <c r="D188" i="17" l="1"/>
  <c r="D96" i="1"/>
  <c r="D244" i="1"/>
  <c r="D222" i="13"/>
  <c r="D285" i="1"/>
  <c r="D146" i="1"/>
  <c r="D119" i="13"/>
  <c r="D151" i="1"/>
  <c r="D152" i="1" s="1"/>
  <c r="D153" i="1" s="1"/>
  <c r="D154" i="1" s="1"/>
  <c r="D155" i="1" s="1"/>
  <c r="D156" i="1" s="1"/>
  <c r="D157" i="1" s="1"/>
  <c r="D158" i="1" s="1"/>
  <c r="D159" i="1" s="1"/>
  <c r="D160" i="1" s="1"/>
  <c r="D161" i="1" s="1"/>
  <c r="D162" i="1" s="1"/>
  <c r="D163" i="1" s="1"/>
  <c r="D164" i="1" s="1"/>
  <c r="D165" i="1" s="1"/>
  <c r="D166" i="1" s="1"/>
  <c r="D167" i="1" s="1"/>
  <c r="CG9" i="10" l="1"/>
  <c r="D189" i="17"/>
  <c r="D196" i="1"/>
  <c r="AL206" i="10" s="1"/>
  <c r="D265" i="13"/>
  <c r="CG11" i="10" s="1"/>
  <c r="CP78" i="10"/>
  <c r="W31" i="10"/>
  <c r="W54" i="10"/>
  <c r="Y157" i="10"/>
  <c r="Y39" i="10"/>
  <c r="CO130" i="10"/>
  <c r="W70" i="10"/>
  <c r="DT88" i="10"/>
  <c r="DT145" i="10"/>
  <c r="Y38" i="10"/>
  <c r="W30" i="10"/>
  <c r="Y131" i="10"/>
  <c r="W198" i="10"/>
  <c r="Y183" i="10"/>
  <c r="CO96" i="10"/>
  <c r="CO155" i="10"/>
  <c r="W137" i="10"/>
  <c r="W154" i="10"/>
  <c r="CO138" i="10"/>
  <c r="DT190" i="10"/>
  <c r="W57" i="10"/>
  <c r="Y119" i="10"/>
  <c r="W186" i="10"/>
  <c r="DT16" i="10"/>
  <c r="Y94" i="10"/>
  <c r="Y72" i="10"/>
  <c r="Y149" i="10"/>
  <c r="CO173" i="10"/>
  <c r="Y51" i="10"/>
  <c r="DT189" i="10"/>
  <c r="CP117" i="10"/>
  <c r="CP151" i="10"/>
  <c r="Y162" i="10"/>
  <c r="CO159" i="10"/>
  <c r="W88" i="10"/>
  <c r="CP96" i="10"/>
  <c r="W104" i="10"/>
  <c r="Y151" i="10"/>
  <c r="W122" i="10"/>
  <c r="DT162" i="10"/>
  <c r="DT170" i="10"/>
  <c r="CO172" i="10"/>
  <c r="Y97" i="10"/>
  <c r="CP81" i="10"/>
  <c r="DT117" i="10"/>
  <c r="Y108" i="10"/>
  <c r="DT46" i="10"/>
  <c r="Y86" i="10"/>
  <c r="CO89" i="10"/>
  <c r="CO152" i="10"/>
  <c r="DT64" i="10"/>
  <c r="CP166" i="10"/>
  <c r="Y132" i="10"/>
  <c r="CO108" i="10"/>
  <c r="CP110" i="10"/>
  <c r="CO197" i="10"/>
  <c r="DT168" i="10"/>
  <c r="Y24" i="10"/>
  <c r="Y87" i="10"/>
  <c r="CO55" i="10"/>
  <c r="CP152" i="10"/>
  <c r="CP63" i="10"/>
  <c r="CP167" i="10"/>
  <c r="CP75" i="10"/>
  <c r="CP64" i="10"/>
  <c r="CP141" i="10"/>
  <c r="W149" i="10"/>
  <c r="W157" i="10"/>
  <c r="Y33" i="10"/>
  <c r="W69" i="10"/>
  <c r="W176" i="10"/>
  <c r="Y74" i="10"/>
  <c r="Y173" i="10"/>
  <c r="DT197" i="10"/>
  <c r="W188" i="10"/>
  <c r="CO44" i="10"/>
  <c r="CP46" i="10"/>
  <c r="W148" i="10"/>
  <c r="W16" i="10"/>
  <c r="W101" i="10"/>
  <c r="W191" i="10"/>
  <c r="W94" i="10"/>
  <c r="W44" i="10"/>
  <c r="W59" i="10"/>
  <c r="CO87" i="10"/>
  <c r="W36" i="10"/>
  <c r="DT9" i="10"/>
  <c r="CP50" i="10"/>
  <c r="W98" i="10"/>
  <c r="Y150" i="10"/>
  <c r="CO103" i="10"/>
  <c r="DT103" i="10"/>
  <c r="Y46" i="10"/>
  <c r="CP72" i="10"/>
  <c r="Y147" i="10"/>
  <c r="DT165" i="10"/>
  <c r="DT52" i="10"/>
  <c r="CP51" i="10"/>
  <c r="Y121" i="10"/>
  <c r="DT57" i="10"/>
  <c r="CO49" i="10"/>
  <c r="CO73" i="10"/>
  <c r="DT109" i="10"/>
  <c r="CO70" i="10"/>
  <c r="DT171" i="10"/>
  <c r="DT37" i="10"/>
  <c r="DT110" i="10"/>
  <c r="Y107" i="10"/>
  <c r="CP161" i="10"/>
  <c r="CP109" i="10"/>
  <c r="W117" i="10"/>
  <c r="DT133" i="10"/>
  <c r="Y37" i="10"/>
  <c r="Y171" i="10"/>
  <c r="W171" i="10"/>
  <c r="CP65" i="10"/>
  <c r="Y11" i="10"/>
  <c r="DT141" i="10"/>
  <c r="Y198" i="10"/>
  <c r="CO50" i="10"/>
  <c r="Y104" i="10"/>
  <c r="CP147" i="10"/>
  <c r="DT178" i="10"/>
  <c r="Y17" i="10"/>
  <c r="W14" i="10"/>
  <c r="CO115" i="10"/>
  <c r="DT192" i="10"/>
  <c r="DG50" i="10"/>
  <c r="DT97" i="10"/>
  <c r="CO102" i="10"/>
  <c r="CP175" i="10"/>
  <c r="W20" i="10"/>
  <c r="Y155" i="10"/>
  <c r="Y192" i="10"/>
  <c r="W103" i="10"/>
  <c r="W85" i="10"/>
  <c r="W35" i="10"/>
  <c r="CO199" i="10"/>
  <c r="DT119" i="10"/>
  <c r="DT122" i="10"/>
  <c r="CO64" i="10"/>
  <c r="Y130" i="10"/>
  <c r="Y30" i="10"/>
  <c r="W184" i="10"/>
  <c r="CP118" i="10"/>
  <c r="CP56" i="10"/>
  <c r="DT203" i="10"/>
  <c r="CO54" i="10"/>
  <c r="W58" i="10"/>
  <c r="CO146" i="10"/>
  <c r="Y25" i="10"/>
  <c r="W165" i="10"/>
  <c r="Y199" i="10"/>
  <c r="CP86" i="10"/>
  <c r="CP124" i="10"/>
  <c r="Y189" i="10"/>
  <c r="DT137" i="10"/>
  <c r="DT181" i="10"/>
  <c r="DT100" i="10"/>
  <c r="W82" i="10"/>
  <c r="BY206" i="10"/>
  <c r="CP181" i="10"/>
  <c r="W190" i="10"/>
  <c r="Y66" i="10"/>
  <c r="CO160" i="10"/>
  <c r="CP193" i="10"/>
  <c r="CP82" i="10"/>
  <c r="DT79" i="10"/>
  <c r="DT176" i="10"/>
  <c r="DT183" i="10"/>
  <c r="W155" i="10"/>
  <c r="CO110" i="10"/>
  <c r="W42" i="10"/>
  <c r="DT95" i="10"/>
  <c r="Y49" i="10"/>
  <c r="CP71" i="10"/>
  <c r="W63" i="10"/>
  <c r="CP202" i="10"/>
  <c r="CO94" i="10"/>
  <c r="CP57" i="10"/>
  <c r="CP177" i="10"/>
  <c r="W126" i="10"/>
  <c r="Y80" i="10"/>
  <c r="W125" i="10"/>
  <c r="W194" i="10"/>
  <c r="Y133" i="10"/>
  <c r="CO145" i="10"/>
  <c r="CO98" i="10"/>
  <c r="CO144" i="10"/>
  <c r="Y168" i="10"/>
  <c r="CP89" i="10"/>
  <c r="W164" i="10"/>
  <c r="W200" i="10"/>
  <c r="W160" i="10"/>
  <c r="DT98" i="10"/>
  <c r="W175" i="10"/>
  <c r="W48" i="10"/>
  <c r="DT93" i="10"/>
  <c r="W72" i="10"/>
  <c r="CP54" i="10"/>
  <c r="CP53" i="10"/>
  <c r="CP125" i="10"/>
  <c r="W133" i="10"/>
  <c r="DT155" i="10"/>
  <c r="W179" i="10"/>
  <c r="Y54" i="10"/>
  <c r="Y126" i="10"/>
  <c r="DT191" i="10"/>
  <c r="DT10" i="10"/>
  <c r="CO204" i="10"/>
  <c r="W96" i="10"/>
  <c r="W39" i="10"/>
  <c r="W71" i="10"/>
  <c r="CO196" i="10"/>
  <c r="Y32" i="10"/>
  <c r="CO137" i="10"/>
  <c r="W79" i="10"/>
  <c r="Y179" i="10"/>
  <c r="Y153" i="10"/>
  <c r="CP154" i="10"/>
  <c r="DT161" i="10"/>
  <c r="W45" i="10"/>
  <c r="DT19" i="10"/>
  <c r="W89" i="10"/>
  <c r="CP133" i="10"/>
  <c r="CP192" i="10"/>
  <c r="W110" i="10"/>
  <c r="CO201" i="10"/>
  <c r="W95" i="10"/>
  <c r="W90" i="10"/>
  <c r="DT173" i="10"/>
  <c r="Y180" i="10"/>
  <c r="Y164" i="10"/>
  <c r="DT34" i="10"/>
  <c r="Y90" i="10"/>
  <c r="CO169" i="10"/>
  <c r="CO85" i="10"/>
  <c r="CP47" i="10"/>
  <c r="W172" i="10"/>
  <c r="CP98" i="10"/>
  <c r="CO166" i="10"/>
  <c r="DT187" i="10"/>
  <c r="CO116" i="10"/>
  <c r="DT127" i="10"/>
  <c r="DT205" i="10"/>
  <c r="W139" i="10"/>
  <c r="Y110" i="10"/>
  <c r="CO71" i="10"/>
  <c r="DT130" i="10"/>
  <c r="CO149" i="10"/>
  <c r="Y69" i="10"/>
  <c r="W77" i="10"/>
  <c r="W24" i="10"/>
  <c r="Y96" i="10"/>
  <c r="W97" i="10"/>
  <c r="Y31" i="10"/>
  <c r="DT104" i="10"/>
  <c r="CO139" i="10"/>
  <c r="Y109" i="10"/>
  <c r="CP101" i="10"/>
  <c r="DT91" i="10"/>
  <c r="DT144" i="10"/>
  <c r="DG54" i="10"/>
  <c r="Y196" i="10"/>
  <c r="CP190" i="10"/>
  <c r="CO143" i="10"/>
  <c r="CP129" i="10"/>
  <c r="W144" i="10"/>
  <c r="W199" i="10"/>
  <c r="CP206" i="10"/>
  <c r="Y122" i="10"/>
  <c r="DT185" i="10"/>
  <c r="CP59" i="10"/>
  <c r="Y58" i="10"/>
  <c r="DT33" i="10"/>
  <c r="CO141" i="10"/>
  <c r="DT68" i="10"/>
  <c r="Y63" i="10"/>
  <c r="W124" i="10"/>
  <c r="Y125" i="10"/>
  <c r="W180" i="10"/>
  <c r="CO163" i="10"/>
  <c r="Y45" i="10"/>
  <c r="DT90" i="10"/>
  <c r="W132" i="10"/>
  <c r="CP92" i="10"/>
  <c r="W55" i="10"/>
  <c r="Y23" i="10"/>
  <c r="CO140" i="10"/>
  <c r="DT179" i="10"/>
  <c r="CP189" i="10"/>
  <c r="W40" i="10"/>
  <c r="DT36" i="10"/>
  <c r="CP108" i="10"/>
  <c r="CP45" i="10"/>
  <c r="W33" i="10"/>
  <c r="CO65" i="10"/>
  <c r="Y112" i="10"/>
  <c r="Y202" i="10"/>
  <c r="CP195" i="10"/>
  <c r="W23" i="10"/>
  <c r="W153" i="10"/>
  <c r="DT159" i="10"/>
  <c r="DT195" i="10"/>
  <c r="Y70" i="10"/>
  <c r="Y34" i="10"/>
  <c r="W145" i="10"/>
  <c r="W131" i="10"/>
  <c r="CO62" i="10"/>
  <c r="Y136" i="10"/>
  <c r="DT142" i="10"/>
  <c r="CO107" i="10"/>
  <c r="DT114" i="10"/>
  <c r="Y142" i="10"/>
  <c r="W83" i="10"/>
  <c r="W76" i="10"/>
  <c r="W205" i="10"/>
  <c r="CP77" i="10"/>
  <c r="W56" i="10"/>
  <c r="CP106" i="10"/>
  <c r="W47" i="10"/>
  <c r="Y115" i="10"/>
  <c r="DT54" i="10"/>
  <c r="CO136" i="10"/>
  <c r="Y144" i="10"/>
  <c r="Y29" i="10"/>
  <c r="CO133" i="10"/>
  <c r="CO188" i="10"/>
  <c r="CO80" i="10"/>
  <c r="Y204" i="10"/>
  <c r="W62" i="10"/>
  <c r="CO202" i="10"/>
  <c r="CO79" i="10"/>
  <c r="W9" i="10"/>
  <c r="W21" i="10"/>
  <c r="Y12" i="10"/>
  <c r="DT101" i="10"/>
  <c r="W130" i="10"/>
  <c r="CO56" i="10"/>
  <c r="Y82" i="10"/>
  <c r="Y36" i="10"/>
  <c r="DT152" i="10"/>
  <c r="W32" i="10"/>
  <c r="DT55" i="10"/>
  <c r="CO58" i="10"/>
  <c r="CO124" i="10"/>
  <c r="Y88" i="10"/>
  <c r="CP66" i="10"/>
  <c r="CO67" i="10"/>
  <c r="Y41" i="10"/>
  <c r="DT63" i="10"/>
  <c r="DT194" i="10"/>
  <c r="DT12" i="10"/>
  <c r="CP135" i="10"/>
  <c r="DT78" i="10"/>
  <c r="DT22" i="10"/>
  <c r="CO97" i="10"/>
  <c r="W25" i="10"/>
  <c r="W114" i="10"/>
  <c r="CH12" i="32"/>
  <c r="CP176" i="10"/>
  <c r="DT44" i="10"/>
  <c r="DT17" i="10"/>
  <c r="W116" i="10"/>
  <c r="DT193" i="10"/>
  <c r="CO105" i="10"/>
  <c r="Y50" i="10"/>
  <c r="DT125" i="10"/>
  <c r="DT28" i="10"/>
  <c r="Y91" i="10"/>
  <c r="DT150" i="10"/>
  <c r="DT53" i="10"/>
  <c r="Y138" i="10"/>
  <c r="CO82" i="10"/>
  <c r="CP163" i="10"/>
  <c r="DT166" i="10"/>
  <c r="W100" i="10"/>
  <c r="CO184" i="10"/>
  <c r="Y152" i="10"/>
  <c r="W84" i="10"/>
  <c r="DT151" i="10"/>
  <c r="Y203" i="10"/>
  <c r="DT40" i="10"/>
  <c r="W67" i="10"/>
  <c r="W173" i="10"/>
  <c r="CO142" i="10"/>
  <c r="CP139" i="10"/>
  <c r="CO194" i="10"/>
  <c r="CO59" i="10"/>
  <c r="DT73" i="10"/>
  <c r="Y79" i="10"/>
  <c r="Y185" i="10"/>
  <c r="Y16" i="10"/>
  <c r="Y95" i="10"/>
  <c r="CO88" i="10"/>
  <c r="CP93" i="10"/>
  <c r="W167" i="10"/>
  <c r="W81" i="10"/>
  <c r="W135" i="10"/>
  <c r="Y77" i="10"/>
  <c r="Y170" i="10"/>
  <c r="Y101" i="10"/>
  <c r="Y161" i="10"/>
  <c r="DT184" i="10"/>
  <c r="Y59" i="10"/>
  <c r="DT175" i="10"/>
  <c r="CP153" i="10"/>
  <c r="CP130" i="10"/>
  <c r="W108" i="10"/>
  <c r="Y21" i="10"/>
  <c r="CO193" i="10"/>
  <c r="CO206" i="10"/>
  <c r="DT158" i="10"/>
  <c r="CP200" i="10"/>
  <c r="CP90" i="10"/>
  <c r="CO156" i="10"/>
  <c r="DT129" i="10"/>
  <c r="CO91" i="10"/>
  <c r="Y176" i="10"/>
  <c r="CO119" i="10"/>
  <c r="Y124" i="10"/>
  <c r="CO191" i="10"/>
  <c r="W138" i="10"/>
  <c r="Y78" i="10"/>
  <c r="Y146" i="10"/>
  <c r="CP115" i="10"/>
  <c r="CO122" i="10"/>
  <c r="W37" i="10"/>
  <c r="W66" i="10"/>
  <c r="Y201" i="10"/>
  <c r="Y92" i="10"/>
  <c r="DT112" i="10"/>
  <c r="CP119" i="10"/>
  <c r="CO135" i="10"/>
  <c r="DT116" i="10"/>
  <c r="DT69" i="10"/>
  <c r="Y14" i="10"/>
  <c r="W60" i="10"/>
  <c r="Y135" i="10"/>
  <c r="Y166" i="10"/>
  <c r="Y118" i="10"/>
  <c r="CO167" i="10"/>
  <c r="DT51" i="10"/>
  <c r="W29" i="10"/>
  <c r="CO76" i="10"/>
  <c r="W142" i="10"/>
  <c r="Y129" i="10"/>
  <c r="W169" i="10"/>
  <c r="CP83" i="10"/>
  <c r="Y206" i="10"/>
  <c r="CP191" i="10"/>
  <c r="CP185" i="10"/>
  <c r="DT26" i="10"/>
  <c r="Y106" i="10"/>
  <c r="CP146" i="10"/>
  <c r="CO131" i="10"/>
  <c r="DT136" i="10"/>
  <c r="DT41" i="10"/>
  <c r="DT67" i="10"/>
  <c r="W182" i="10"/>
  <c r="Y169" i="10"/>
  <c r="CO174" i="10"/>
  <c r="CP112" i="10"/>
  <c r="Y28" i="10"/>
  <c r="CP52" i="10"/>
  <c r="Y178" i="10"/>
  <c r="CO205" i="10"/>
  <c r="DT62" i="10"/>
  <c r="CO170" i="10"/>
  <c r="CP183" i="10"/>
  <c r="W178" i="10"/>
  <c r="W22" i="10"/>
  <c r="DT77" i="10"/>
  <c r="CP94" i="10"/>
  <c r="DT61" i="10"/>
  <c r="CO203" i="10"/>
  <c r="CP158" i="10"/>
  <c r="CP156" i="10"/>
  <c r="Y167" i="10"/>
  <c r="Y105" i="10"/>
  <c r="Y123" i="10"/>
  <c r="DG56" i="10"/>
  <c r="CP138" i="10"/>
  <c r="DT108" i="10"/>
  <c r="CP48" i="10"/>
  <c r="CP100" i="10"/>
  <c r="W119" i="10"/>
  <c r="CO195" i="10"/>
  <c r="W129" i="10"/>
  <c r="W112" i="10"/>
  <c r="DT58" i="10"/>
  <c r="W195" i="10"/>
  <c r="CP73" i="10"/>
  <c r="CO187" i="10"/>
  <c r="DT45" i="10"/>
  <c r="DT157" i="10"/>
  <c r="CO128" i="10"/>
  <c r="Y111" i="10"/>
  <c r="CP142" i="10"/>
  <c r="W202" i="10"/>
  <c r="W74" i="10"/>
  <c r="DT39" i="10"/>
  <c r="CO121" i="10"/>
  <c r="CO177" i="10"/>
  <c r="CP79" i="10"/>
  <c r="W18" i="10"/>
  <c r="CO132" i="10"/>
  <c r="DT199" i="10"/>
  <c r="DT74" i="10"/>
  <c r="Y117" i="10"/>
  <c r="Y52" i="10"/>
  <c r="CP131" i="10"/>
  <c r="W92" i="10"/>
  <c r="Y26" i="10"/>
  <c r="DT27" i="10"/>
  <c r="CO161" i="10"/>
  <c r="DT70" i="10"/>
  <c r="CO75" i="10"/>
  <c r="W109" i="10"/>
  <c r="DT99" i="10"/>
  <c r="CP68" i="10"/>
  <c r="DT31" i="10"/>
  <c r="Y113" i="10"/>
  <c r="Y9" i="10"/>
  <c r="DT38" i="10"/>
  <c r="CP148" i="10"/>
  <c r="W170" i="10"/>
  <c r="CO72" i="10"/>
  <c r="CO101" i="10"/>
  <c r="CO47" i="10"/>
  <c r="CP136" i="10"/>
  <c r="CP198" i="10"/>
  <c r="DT15" i="10"/>
  <c r="CP155" i="10"/>
  <c r="DT123" i="10"/>
  <c r="DT143" i="10"/>
  <c r="DT147" i="10"/>
  <c r="CP97" i="10"/>
  <c r="CP134" i="10"/>
  <c r="CP122" i="10"/>
  <c r="Y13" i="10"/>
  <c r="Y100" i="10"/>
  <c r="CO183" i="10"/>
  <c r="W64" i="10"/>
  <c r="CP174" i="10"/>
  <c r="DG45" i="10"/>
  <c r="AX87" i="10"/>
  <c r="AX141" i="10"/>
  <c r="AX176" i="10"/>
  <c r="AX53" i="10"/>
  <c r="CP18" i="10"/>
  <c r="AX161" i="10"/>
  <c r="AX61" i="10"/>
  <c r="CO30" i="10"/>
  <c r="AX146" i="10"/>
  <c r="AX172" i="10"/>
  <c r="CP31" i="10"/>
  <c r="AX206" i="10"/>
  <c r="CO28" i="10"/>
  <c r="AX158" i="10"/>
  <c r="AX175" i="10"/>
  <c r="W19" i="10"/>
  <c r="CP116" i="10"/>
  <c r="DT121" i="10"/>
  <c r="CP197" i="10"/>
  <c r="Y102" i="10"/>
  <c r="W111" i="10"/>
  <c r="W185" i="10"/>
  <c r="Y10" i="10"/>
  <c r="W192" i="10"/>
  <c r="W87" i="10"/>
  <c r="CP99" i="10"/>
  <c r="Y175" i="10"/>
  <c r="W102" i="10"/>
  <c r="CO52" i="10"/>
  <c r="DT172" i="10"/>
  <c r="DG49" i="10"/>
  <c r="DT164" i="10"/>
  <c r="AX121" i="10"/>
  <c r="CO12" i="10"/>
  <c r="AX200" i="10"/>
  <c r="AX116" i="10"/>
  <c r="AX152" i="10"/>
  <c r="AX60" i="10"/>
  <c r="AX173" i="10"/>
  <c r="AX171" i="10"/>
  <c r="AX114" i="10"/>
  <c r="CO21" i="10"/>
  <c r="AX70" i="10"/>
  <c r="AX83" i="10"/>
  <c r="CO33" i="10"/>
  <c r="CO14" i="10"/>
  <c r="CP168" i="10"/>
  <c r="CP120" i="10"/>
  <c r="CP179" i="10"/>
  <c r="DT200" i="10"/>
  <c r="DT188" i="10"/>
  <c r="DT25" i="10"/>
  <c r="CP60" i="10"/>
  <c r="Y139" i="10"/>
  <c r="DT132" i="10"/>
  <c r="W17" i="10"/>
  <c r="DT80" i="10"/>
  <c r="CO112" i="10"/>
  <c r="W143" i="10"/>
  <c r="Y156" i="10"/>
  <c r="DT59" i="10"/>
  <c r="CP95" i="10"/>
  <c r="DT24" i="10"/>
  <c r="DT71" i="10"/>
  <c r="DT86" i="10"/>
  <c r="DG47" i="10"/>
  <c r="W93" i="10"/>
  <c r="CP159" i="10"/>
  <c r="DT81" i="10"/>
  <c r="CO127" i="10"/>
  <c r="DT148" i="10"/>
  <c r="DT72" i="10"/>
  <c r="DT29" i="10"/>
  <c r="W91" i="10"/>
  <c r="CO147" i="10"/>
  <c r="W168" i="10"/>
  <c r="CO176" i="10"/>
  <c r="Y19" i="10"/>
  <c r="CP143" i="10"/>
  <c r="DT94" i="10"/>
  <c r="Y197" i="10"/>
  <c r="CP80" i="10"/>
  <c r="CO123" i="10"/>
  <c r="CO92" i="10"/>
  <c r="W65" i="10"/>
  <c r="Y177" i="10"/>
  <c r="CP87" i="10"/>
  <c r="DT111" i="10"/>
  <c r="CO162" i="10"/>
  <c r="CO198" i="10"/>
  <c r="DT196" i="10"/>
  <c r="DT174" i="10"/>
  <c r="CP127" i="10"/>
  <c r="DT198" i="10"/>
  <c r="Y140" i="10"/>
  <c r="CP172" i="10"/>
  <c r="CO109" i="10"/>
  <c r="DT66" i="10"/>
  <c r="CO164" i="10"/>
  <c r="Y98" i="10"/>
  <c r="W43" i="10"/>
  <c r="DT96" i="10"/>
  <c r="Y47" i="10"/>
  <c r="W163" i="10"/>
  <c r="CO45" i="10"/>
  <c r="W34" i="10"/>
  <c r="CP67" i="10"/>
  <c r="CO151" i="10"/>
  <c r="CO157" i="10"/>
  <c r="CP114" i="10"/>
  <c r="CO189" i="10"/>
  <c r="W196" i="10"/>
  <c r="CO100" i="10"/>
  <c r="W203" i="10"/>
  <c r="CO148" i="10"/>
  <c r="CP140" i="10"/>
  <c r="CP180" i="10"/>
  <c r="Y43" i="10"/>
  <c r="DG46" i="10"/>
  <c r="W201" i="10"/>
  <c r="CO118" i="10"/>
  <c r="Y193" i="10"/>
  <c r="W26" i="10"/>
  <c r="Y137" i="10"/>
  <c r="CO190" i="10"/>
  <c r="CO153" i="10"/>
  <c r="W140" i="10"/>
  <c r="CO25" i="10"/>
  <c r="AX147" i="10"/>
  <c r="CP37" i="10"/>
  <c r="AX84" i="10"/>
  <c r="AX169" i="10"/>
  <c r="CO35" i="10"/>
  <c r="AX123" i="10"/>
  <c r="CP10" i="10"/>
  <c r="AX151" i="10"/>
  <c r="AX122" i="10"/>
  <c r="AX86" i="10"/>
  <c r="CP33" i="10"/>
  <c r="AX180" i="10"/>
  <c r="AX73" i="10"/>
  <c r="W151" i="10"/>
  <c r="W86" i="10"/>
  <c r="W41" i="10"/>
  <c r="CO182" i="10"/>
  <c r="Y120" i="10"/>
  <c r="W127" i="10"/>
  <c r="W187" i="10"/>
  <c r="W134" i="10"/>
  <c r="CO48" i="10"/>
  <c r="CO66" i="10"/>
  <c r="DT135" i="10"/>
  <c r="CO57" i="10"/>
  <c r="CO150" i="10"/>
  <c r="W49" i="10"/>
  <c r="Y181" i="10"/>
  <c r="W120" i="10"/>
  <c r="CO165" i="10"/>
  <c r="AX52" i="10"/>
  <c r="CO15" i="10"/>
  <c r="CO10" i="10"/>
  <c r="AX80" i="10"/>
  <c r="AX194" i="10"/>
  <c r="CO41" i="10"/>
  <c r="AX199" i="10"/>
  <c r="AX120" i="10"/>
  <c r="AX65" i="10"/>
  <c r="AX138" i="10"/>
  <c r="AX160" i="10"/>
  <c r="AX204" i="10"/>
  <c r="AX64" i="10"/>
  <c r="AX203" i="10"/>
  <c r="CO175" i="10"/>
  <c r="CP44" i="10"/>
  <c r="CP107" i="10"/>
  <c r="DT48" i="10"/>
  <c r="DT60" i="10"/>
  <c r="DT126" i="10"/>
  <c r="W53" i="10"/>
  <c r="CO95" i="10"/>
  <c r="DT149" i="10"/>
  <c r="W51" i="10"/>
  <c r="DT202" i="10"/>
  <c r="DT134" i="10"/>
  <c r="CP171" i="10"/>
  <c r="CP203" i="10"/>
  <c r="CO78" i="10"/>
  <c r="DT177" i="10"/>
  <c r="W13" i="10"/>
  <c r="CP173" i="10"/>
  <c r="W107" i="10"/>
  <c r="CO171" i="10"/>
  <c r="CP121" i="10"/>
  <c r="Y68" i="10"/>
  <c r="W75" i="10"/>
  <c r="W159" i="10"/>
  <c r="CP196" i="10"/>
  <c r="Y42" i="10"/>
  <c r="CO154" i="10"/>
  <c r="CP144" i="10"/>
  <c r="DT204" i="10"/>
  <c r="W73" i="10"/>
  <c r="CP102" i="10"/>
  <c r="W99" i="10"/>
  <c r="CP113" i="10"/>
  <c r="DT43" i="10"/>
  <c r="DT146" i="10"/>
  <c r="Y187" i="10"/>
  <c r="W115" i="10"/>
  <c r="Y76" i="10"/>
  <c r="DT180" i="10"/>
  <c r="W78" i="10"/>
  <c r="Y205" i="10"/>
  <c r="CP126" i="10"/>
  <c r="W38" i="10"/>
  <c r="Y182" i="10"/>
  <c r="CP70" i="10"/>
  <c r="CO84" i="10"/>
  <c r="CP184" i="10"/>
  <c r="DT124" i="10"/>
  <c r="CO120" i="10"/>
  <c r="CP201" i="10"/>
  <c r="W158" i="10"/>
  <c r="DT156" i="10"/>
  <c r="W193" i="10"/>
  <c r="DT115" i="10"/>
  <c r="W10" i="10"/>
  <c r="DT163" i="10"/>
  <c r="Y57" i="10"/>
  <c r="W181" i="10"/>
  <c r="DT87" i="10"/>
  <c r="Y127" i="10"/>
  <c r="DT160" i="10"/>
  <c r="CO46" i="10"/>
  <c r="CP150" i="10"/>
  <c r="DT35" i="10"/>
  <c r="DT32" i="10"/>
  <c r="CP104" i="10"/>
  <c r="DG48" i="10"/>
  <c r="CO86" i="10"/>
  <c r="DG53" i="10"/>
  <c r="CP55" i="10"/>
  <c r="DT154" i="10"/>
  <c r="Y134" i="10"/>
  <c r="CP132" i="10"/>
  <c r="DT42" i="10"/>
  <c r="CP62" i="10"/>
  <c r="DG52" i="10"/>
  <c r="Y75" i="10"/>
  <c r="DT128" i="10"/>
  <c r="AX140" i="10"/>
  <c r="CP12" i="10"/>
  <c r="AX58" i="10"/>
  <c r="AX49" i="10"/>
  <c r="CO24" i="10"/>
  <c r="AX59" i="10"/>
  <c r="AX128" i="10"/>
  <c r="AX98" i="10"/>
  <c r="CO22" i="10"/>
  <c r="AX72" i="10"/>
  <c r="AX110" i="10"/>
  <c r="AX184" i="10"/>
  <c r="AX183" i="10"/>
  <c r="AX205" i="10"/>
  <c r="CO178" i="10"/>
  <c r="CP204" i="10"/>
  <c r="CO51" i="10"/>
  <c r="Y61" i="10"/>
  <c r="Y174" i="10"/>
  <c r="CO179" i="10"/>
  <c r="CO81" i="10"/>
  <c r="CP69" i="10"/>
  <c r="DG51" i="10"/>
  <c r="Y44" i="10"/>
  <c r="Y158" i="10"/>
  <c r="DT47" i="10"/>
  <c r="CP105" i="10"/>
  <c r="DT89" i="10"/>
  <c r="W128" i="10"/>
  <c r="CO77" i="10"/>
  <c r="CO125" i="10"/>
  <c r="AX118" i="10"/>
  <c r="AX95" i="10"/>
  <c r="CP32" i="10"/>
  <c r="AX129" i="10"/>
  <c r="AX142" i="10"/>
  <c r="AX137" i="10"/>
  <c r="AX201" i="10"/>
  <c r="CP39" i="10"/>
  <c r="AX78" i="10"/>
  <c r="AX168" i="10"/>
  <c r="CP19" i="10"/>
  <c r="AX159" i="10"/>
  <c r="AX101" i="10"/>
  <c r="AX94" i="10"/>
  <c r="W156" i="10"/>
  <c r="CO90" i="10"/>
  <c r="W197" i="10"/>
  <c r="DT65" i="10"/>
  <c r="Y114" i="10"/>
  <c r="Y18" i="10"/>
  <c r="DT113" i="10"/>
  <c r="DT138" i="10"/>
  <c r="W61" i="10"/>
  <c r="Y141" i="10"/>
  <c r="Y128" i="10"/>
  <c r="CP164" i="10"/>
  <c r="W118" i="10"/>
  <c r="DT102" i="10"/>
  <c r="CP84" i="10"/>
  <c r="DT120" i="10"/>
  <c r="CO99" i="10"/>
  <c r="W177" i="10"/>
  <c r="DT84" i="10"/>
  <c r="W146" i="10"/>
  <c r="CP187" i="10"/>
  <c r="DT50" i="10"/>
  <c r="DT14" i="10"/>
  <c r="Y27" i="10"/>
  <c r="W152" i="10"/>
  <c r="CO60" i="10"/>
  <c r="CO113" i="10"/>
  <c r="Y145" i="10"/>
  <c r="DT82" i="10"/>
  <c r="CO200" i="10"/>
  <c r="Y154" i="10"/>
  <c r="CO111" i="10"/>
  <c r="W204" i="10"/>
  <c r="W162" i="10"/>
  <c r="BZ206" i="10"/>
  <c r="DT140" i="10"/>
  <c r="CO180" i="10"/>
  <c r="DT106" i="10"/>
  <c r="DT21" i="10"/>
  <c r="DT107" i="10"/>
  <c r="CO117" i="10"/>
  <c r="DG55" i="10"/>
  <c r="W150" i="10"/>
  <c r="Y184" i="10"/>
  <c r="Y83" i="10"/>
  <c r="DT118" i="10"/>
  <c r="CP149" i="10"/>
  <c r="CP182" i="10"/>
  <c r="CP88" i="10"/>
  <c r="DT56" i="10"/>
  <c r="Y159" i="10"/>
  <c r="Y48" i="10"/>
  <c r="DT18" i="10"/>
  <c r="W12" i="10"/>
  <c r="Y84" i="10"/>
  <c r="W27" i="10"/>
  <c r="Y148" i="10"/>
  <c r="W50" i="10"/>
  <c r="CO74" i="10"/>
  <c r="CO114" i="10"/>
  <c r="CP85" i="10"/>
  <c r="CO126" i="10"/>
  <c r="CP91" i="10"/>
  <c r="W189" i="10"/>
  <c r="W136" i="10"/>
  <c r="W166" i="10"/>
  <c r="CO185" i="10"/>
  <c r="Y186" i="10"/>
  <c r="DT30" i="10"/>
  <c r="W46" i="10"/>
  <c r="DT186" i="10"/>
  <c r="CP49" i="10"/>
  <c r="Y103" i="10"/>
  <c r="DT131" i="10"/>
  <c r="DT20" i="10"/>
  <c r="Y35" i="10"/>
  <c r="W147" i="10"/>
  <c r="DT76" i="10"/>
  <c r="W11" i="10"/>
  <c r="AX112" i="10"/>
  <c r="CP40" i="10"/>
  <c r="AX85" i="10"/>
  <c r="CO11" i="10"/>
  <c r="CP43" i="10"/>
  <c r="AX97" i="10"/>
  <c r="CP13" i="10"/>
  <c r="AX102" i="10"/>
  <c r="AX90" i="10"/>
  <c r="CP11" i="10"/>
  <c r="AX189" i="10"/>
  <c r="CP22" i="10"/>
  <c r="AX51" i="10"/>
  <c r="AX148" i="10"/>
  <c r="AX127" i="10"/>
  <c r="CO68" i="10"/>
  <c r="W28" i="10"/>
  <c r="W105" i="10"/>
  <c r="CO104" i="10"/>
  <c r="W206" i="10"/>
  <c r="Y99" i="10"/>
  <c r="W52" i="10"/>
  <c r="CP170" i="10"/>
  <c r="Y67" i="10"/>
  <c r="CO192" i="10"/>
  <c r="CP123" i="10"/>
  <c r="CP178" i="10"/>
  <c r="CP111" i="10"/>
  <c r="CP205" i="10"/>
  <c r="Y71" i="10"/>
  <c r="Y85" i="10"/>
  <c r="DT85" i="10"/>
  <c r="AX71" i="10"/>
  <c r="AX182" i="10"/>
  <c r="CP29" i="10"/>
  <c r="AX68" i="10"/>
  <c r="AX167" i="10"/>
  <c r="CP35" i="10"/>
  <c r="AX153" i="10"/>
  <c r="AX55" i="10"/>
  <c r="AX99" i="10"/>
  <c r="CO29" i="10"/>
  <c r="CO39" i="10"/>
  <c r="AX130" i="10"/>
  <c r="CO26" i="10"/>
  <c r="AX197" i="10"/>
  <c r="W123" i="10"/>
  <c r="CO83" i="10"/>
  <c r="Y55" i="10"/>
  <c r="CP61" i="10"/>
  <c r="W174" i="10"/>
  <c r="CO168" i="10"/>
  <c r="DT13" i="10"/>
  <c r="CO61" i="10"/>
  <c r="Y73" i="10"/>
  <c r="Y165" i="10"/>
  <c r="CP145" i="10"/>
  <c r="CP137" i="10"/>
  <c r="CO93" i="10"/>
  <c r="Y93" i="10"/>
  <c r="CO63" i="10"/>
  <c r="Y116" i="10"/>
  <c r="DT182" i="10"/>
  <c r="DT83" i="10"/>
  <c r="AX103" i="10"/>
  <c r="AX193" i="10"/>
  <c r="AX115" i="10"/>
  <c r="CO13" i="10"/>
  <c r="CO37" i="10"/>
  <c r="AX190" i="10"/>
  <c r="AX89" i="10"/>
  <c r="AX133" i="10"/>
  <c r="AX74" i="10"/>
  <c r="AX67" i="10"/>
  <c r="AX105" i="10"/>
  <c r="CO34" i="10"/>
  <c r="CP17" i="10"/>
  <c r="CO17" i="10"/>
  <c r="CP157" i="10"/>
  <c r="CP128" i="10"/>
  <c r="CP74" i="10"/>
  <c r="W121" i="10"/>
  <c r="CO106" i="10"/>
  <c r="AX195" i="10"/>
  <c r="CP24" i="10"/>
  <c r="CP16" i="10"/>
  <c r="CO9" i="10"/>
  <c r="AX145" i="10"/>
  <c r="Y53" i="10"/>
  <c r="CP36" i="10"/>
  <c r="AX188" i="10"/>
  <c r="AX135" i="10"/>
  <c r="AX149" i="10"/>
  <c r="AX69" i="10"/>
  <c r="AX63" i="10"/>
  <c r="CP30" i="10"/>
  <c r="AX150" i="10"/>
  <c r="AX134" i="10"/>
  <c r="CP23" i="10"/>
  <c r="CO36" i="10"/>
  <c r="DT11" i="10"/>
  <c r="AX92" i="10"/>
  <c r="CO38" i="10"/>
  <c r="AX170" i="10"/>
  <c r="AX162" i="10"/>
  <c r="Y188" i="10"/>
  <c r="Y191" i="10"/>
  <c r="W161" i="10"/>
  <c r="Y89" i="10"/>
  <c r="Y60" i="10"/>
  <c r="CP165" i="10"/>
  <c r="W80" i="10"/>
  <c r="Y56" i="10"/>
  <c r="DT49" i="10"/>
  <c r="CP103" i="10"/>
  <c r="W113" i="10"/>
  <c r="Y22" i="10"/>
  <c r="CP186" i="10"/>
  <c r="W106" i="10"/>
  <c r="CO32" i="10"/>
  <c r="AX131" i="10"/>
  <c r="AX166" i="10"/>
  <c r="CP41" i="10"/>
  <c r="AX125" i="10"/>
  <c r="CO23" i="10"/>
  <c r="CO43" i="10"/>
  <c r="AX88" i="10"/>
  <c r="CP28" i="10"/>
  <c r="AX79" i="10"/>
  <c r="AX117" i="10"/>
  <c r="CP26" i="10"/>
  <c r="AX187" i="10"/>
  <c r="AX54" i="10"/>
  <c r="W15" i="10"/>
  <c r="Y40" i="10"/>
  <c r="Y172" i="10"/>
  <c r="Y190" i="10"/>
  <c r="CP58" i="10"/>
  <c r="AX109" i="10"/>
  <c r="AX139" i="10"/>
  <c r="CO18" i="10"/>
  <c r="AX191" i="10"/>
  <c r="CP14" i="10"/>
  <c r="AX186" i="10"/>
  <c r="CP9" i="10"/>
  <c r="AX56" i="10"/>
  <c r="AX202" i="10"/>
  <c r="W141" i="10"/>
  <c r="Y65" i="10"/>
  <c r="W183" i="10"/>
  <c r="Y160" i="10"/>
  <c r="CO181" i="10"/>
  <c r="CO129" i="10"/>
  <c r="Y62" i="10"/>
  <c r="CP199" i="10"/>
  <c r="CO186" i="10"/>
  <c r="Y163" i="10"/>
  <c r="Y195" i="10"/>
  <c r="CO158" i="10"/>
  <c r="DT23" i="10"/>
  <c r="CP162" i="10"/>
  <c r="AX154" i="10"/>
  <c r="CP21" i="10"/>
  <c r="AX66" i="10"/>
  <c r="AX106" i="10"/>
  <c r="AX81" i="10"/>
  <c r="AX136" i="10"/>
  <c r="AX198" i="10"/>
  <c r="AX132" i="10"/>
  <c r="AX177" i="10"/>
  <c r="CO20" i="10"/>
  <c r="CP38" i="10"/>
  <c r="AX82" i="10"/>
  <c r="AX165" i="10"/>
  <c r="CO16" i="10"/>
  <c r="DT139" i="10"/>
  <c r="Y194" i="10"/>
  <c r="CP188" i="10"/>
  <c r="CP160" i="10"/>
  <c r="AX119" i="10"/>
  <c r="AX179" i="10"/>
  <c r="CO19" i="10"/>
  <c r="CO42" i="10"/>
  <c r="AX50" i="10"/>
  <c r="AX96" i="10"/>
  <c r="AX104" i="10"/>
  <c r="AX75" i="10"/>
  <c r="AX111" i="10"/>
  <c r="AX181" i="10"/>
  <c r="DT105" i="10"/>
  <c r="AX113" i="10"/>
  <c r="CP25" i="10"/>
  <c r="CP27" i="10"/>
  <c r="CP194" i="10"/>
  <c r="AX126" i="10"/>
  <c r="AX107" i="10"/>
  <c r="CP20" i="10"/>
  <c r="CO69" i="10"/>
  <c r="AX157" i="10"/>
  <c r="AX100" i="10"/>
  <c r="AX196" i="10"/>
  <c r="Y20" i="10"/>
  <c r="CO134" i="10"/>
  <c r="Y143" i="10"/>
  <c r="DT92" i="10"/>
  <c r="Y64" i="10"/>
  <c r="CO53" i="10"/>
  <c r="DT201" i="10"/>
  <c r="Y15" i="10"/>
  <c r="DT153" i="10"/>
  <c r="DT167" i="10"/>
  <c r="DT75" i="10"/>
  <c r="CP76" i="10"/>
  <c r="CP169" i="10"/>
  <c r="AX62" i="10"/>
  <c r="AX192" i="10"/>
  <c r="CO40" i="10"/>
  <c r="AX185" i="10"/>
  <c r="AX91" i="10"/>
  <c r="AX156" i="10"/>
  <c r="AX143" i="10"/>
  <c r="AX163" i="10"/>
  <c r="CP34" i="10"/>
  <c r="AX93" i="10"/>
  <c r="CO31" i="10"/>
  <c r="AX178" i="10"/>
  <c r="AX174" i="10"/>
  <c r="AX155" i="10"/>
  <c r="CP15" i="10"/>
  <c r="W68" i="10"/>
  <c r="DT169" i="10"/>
  <c r="Y81" i="10"/>
  <c r="Y200" i="10"/>
  <c r="AX144" i="10"/>
  <c r="AX108" i="10"/>
  <c r="CP42" i="10"/>
  <c r="CO27" i="10"/>
  <c r="DG206" i="10"/>
  <c r="AX164" i="10"/>
  <c r="AX124" i="10"/>
  <c r="AX77" i="10"/>
  <c r="AX76" i="10"/>
  <c r="AX57" i="10"/>
  <c r="CQ27" i="10" l="1"/>
  <c r="CR27" i="10" s="1"/>
  <c r="Z68" i="10"/>
  <c r="CU68" i="10" s="1"/>
  <c r="CX68" i="10" s="1"/>
  <c r="CY68" i="10" s="1"/>
  <c r="DC68" i="10" s="1"/>
  <c r="CQ31" i="10"/>
  <c r="CR31" i="10" s="1"/>
  <c r="CQ40" i="10"/>
  <c r="CR40" i="10" s="1"/>
  <c r="CQ53" i="10"/>
  <c r="CR53" i="10" s="1"/>
  <c r="CQ134" i="10"/>
  <c r="CR134" i="10" s="1"/>
  <c r="CQ69" i="10"/>
  <c r="CR69" i="10" s="1"/>
  <c r="CQ42" i="10"/>
  <c r="CR42" i="10" s="1"/>
  <c r="CQ19" i="10"/>
  <c r="CR19" i="10" s="1"/>
  <c r="CQ16" i="10"/>
  <c r="CR16" i="10" s="1"/>
  <c r="CQ20" i="10"/>
  <c r="CR20" i="10" s="1"/>
  <c r="CQ158" i="10"/>
  <c r="CR158" i="10" s="1"/>
  <c r="CQ186" i="10"/>
  <c r="CR186" i="10" s="1"/>
  <c r="CQ129" i="10"/>
  <c r="CR129" i="10" s="1"/>
  <c r="CQ181" i="10"/>
  <c r="CR181" i="10" s="1"/>
  <c r="Z183" i="10"/>
  <c r="CU183" i="10" s="1"/>
  <c r="CX183" i="10" s="1"/>
  <c r="CY183" i="10" s="1"/>
  <c r="DC183" i="10" s="1"/>
  <c r="DD183" i="10" s="1"/>
  <c r="Z141" i="10"/>
  <c r="CU141" i="10" s="1"/>
  <c r="CX141" i="10" s="1"/>
  <c r="CY141" i="10" s="1"/>
  <c r="DC141" i="10" s="1"/>
  <c r="CQ18" i="10"/>
  <c r="CR18" i="10" s="1"/>
  <c r="Z15" i="10"/>
  <c r="CU15" i="10" s="1"/>
  <c r="CX15" i="10" s="1"/>
  <c r="CY15" i="10" s="1"/>
  <c r="DC15" i="10" s="1"/>
  <c r="CQ43" i="10"/>
  <c r="CR43" i="10" s="1"/>
  <c r="CQ23" i="10"/>
  <c r="CR23" i="10" s="1"/>
  <c r="CQ32" i="10"/>
  <c r="CR32" i="10" s="1"/>
  <c r="Z106" i="10"/>
  <c r="CU106" i="10" s="1"/>
  <c r="CX106" i="10" s="1"/>
  <c r="CY106" i="10" s="1"/>
  <c r="DC106" i="10" s="1"/>
  <c r="Z113" i="10"/>
  <c r="CU113" i="10" s="1"/>
  <c r="CX113" i="10" s="1"/>
  <c r="CY113" i="10" s="1"/>
  <c r="DC113" i="10" s="1"/>
  <c r="DE113" i="10" s="1"/>
  <c r="DF113" i="10" s="1"/>
  <c r="Z80" i="10"/>
  <c r="CU80" i="10" s="1"/>
  <c r="CX80" i="10" s="1"/>
  <c r="CY80" i="10" s="1"/>
  <c r="DC80" i="10" s="1"/>
  <c r="Z161" i="10"/>
  <c r="CU161" i="10" s="1"/>
  <c r="CX161" i="10" s="1"/>
  <c r="CY161" i="10" s="1"/>
  <c r="DC161" i="10" s="1"/>
  <c r="DD161" i="10" s="1"/>
  <c r="CQ38" i="10"/>
  <c r="CR38" i="10" s="1"/>
  <c r="CQ36" i="10"/>
  <c r="CR36" i="10" s="1"/>
  <c r="CQ9" i="10"/>
  <c r="CR9" i="10" s="1"/>
  <c r="CQ106" i="10"/>
  <c r="CR106" i="10" s="1"/>
  <c r="Z121" i="10"/>
  <c r="CU121" i="10" s="1"/>
  <c r="CX121" i="10" s="1"/>
  <c r="CY121" i="10" s="1"/>
  <c r="DC121" i="10" s="1"/>
  <c r="CQ17" i="10"/>
  <c r="CR17" i="10" s="1"/>
  <c r="CQ34" i="10"/>
  <c r="CR34" i="10" s="1"/>
  <c r="CQ37" i="10"/>
  <c r="CR37" i="10" s="1"/>
  <c r="CQ13" i="10"/>
  <c r="CR13" i="10" s="1"/>
  <c r="CQ63" i="10"/>
  <c r="CR63" i="10" s="1"/>
  <c r="CQ93" i="10"/>
  <c r="CR93" i="10" s="1"/>
  <c r="CQ61" i="10"/>
  <c r="CR61" i="10" s="1"/>
  <c r="CQ168" i="10"/>
  <c r="CR168" i="10" s="1"/>
  <c r="Z174" i="10"/>
  <c r="CU174" i="10" s="1"/>
  <c r="CX174" i="10" s="1"/>
  <c r="CY174" i="10" s="1"/>
  <c r="DC174" i="10" s="1"/>
  <c r="DD174" i="10" s="1"/>
  <c r="CQ83" i="10"/>
  <c r="CR83" i="10" s="1"/>
  <c r="Z123" i="10"/>
  <c r="CU123" i="10" s="1"/>
  <c r="CX123" i="10" s="1"/>
  <c r="CY123" i="10" s="1"/>
  <c r="DC123" i="10" s="1"/>
  <c r="CQ26" i="10"/>
  <c r="CR26" i="10" s="1"/>
  <c r="CQ39" i="10"/>
  <c r="CR39" i="10" s="1"/>
  <c r="CQ29" i="10"/>
  <c r="CR29" i="10" s="1"/>
  <c r="CQ192" i="10"/>
  <c r="CR192" i="10" s="1"/>
  <c r="Z52" i="10"/>
  <c r="CU52" i="10" s="1"/>
  <c r="Z206" i="10"/>
  <c r="CU206" i="10" s="1"/>
  <c r="CQ104" i="10"/>
  <c r="CR104" i="10" s="1"/>
  <c r="Z105" i="10"/>
  <c r="CU105" i="10" s="1"/>
  <c r="CX105" i="10" s="1"/>
  <c r="CY105" i="10" s="1"/>
  <c r="DC105" i="10" s="1"/>
  <c r="Z28" i="10"/>
  <c r="CU28" i="10" s="1"/>
  <c r="CX28" i="10" s="1"/>
  <c r="CY28" i="10" s="1"/>
  <c r="DC28" i="10" s="1"/>
  <c r="CQ68" i="10"/>
  <c r="CR68" i="10" s="1"/>
  <c r="CQ11" i="10"/>
  <c r="CR11" i="10" s="1"/>
  <c r="Z11" i="10"/>
  <c r="CU11" i="10" s="1"/>
  <c r="CX11" i="10" s="1"/>
  <c r="CY11" i="10" s="1"/>
  <c r="DC11" i="10" s="1"/>
  <c r="DE11" i="10" s="1"/>
  <c r="DF11" i="10" s="1"/>
  <c r="Z147" i="10"/>
  <c r="CU147" i="10" s="1"/>
  <c r="CX147" i="10" s="1"/>
  <c r="CY147" i="10" s="1"/>
  <c r="DC147" i="10" s="1"/>
  <c r="Z46" i="10"/>
  <c r="CU46" i="10" s="1"/>
  <c r="CQ185" i="10"/>
  <c r="CR185" i="10" s="1"/>
  <c r="Z166" i="10"/>
  <c r="CU166" i="10" s="1"/>
  <c r="CX166" i="10" s="1"/>
  <c r="CY166" i="10" s="1"/>
  <c r="DC166" i="10" s="1"/>
  <c r="Z136" i="10"/>
  <c r="CU136" i="10" s="1"/>
  <c r="CX136" i="10" s="1"/>
  <c r="CY136" i="10" s="1"/>
  <c r="DC136" i="10" s="1"/>
  <c r="Z189" i="10"/>
  <c r="CU189" i="10" s="1"/>
  <c r="CX189" i="10" s="1"/>
  <c r="CY189" i="10" s="1"/>
  <c r="DC189" i="10" s="1"/>
  <c r="CQ126" i="10"/>
  <c r="CR126" i="10" s="1"/>
  <c r="CQ114" i="10"/>
  <c r="CR114" i="10" s="1"/>
  <c r="CQ74" i="10"/>
  <c r="CR74" i="10" s="1"/>
  <c r="Z50" i="10"/>
  <c r="CU50" i="10" s="1"/>
  <c r="Z27" i="10"/>
  <c r="CU27" i="10" s="1"/>
  <c r="CX27" i="10" s="1"/>
  <c r="CY27" i="10" s="1"/>
  <c r="DC27" i="10" s="1"/>
  <c r="DD27" i="10" s="1"/>
  <c r="Z12" i="10"/>
  <c r="CU12" i="10" s="1"/>
  <c r="CX12" i="10" s="1"/>
  <c r="CY12" i="10" s="1"/>
  <c r="DC12" i="10" s="1"/>
  <c r="Z150" i="10"/>
  <c r="CU150" i="10" s="1"/>
  <c r="CX150" i="10" s="1"/>
  <c r="CY150" i="10" s="1"/>
  <c r="DC150" i="10" s="1"/>
  <c r="CQ117" i="10"/>
  <c r="CR117" i="10" s="1"/>
  <c r="CQ180" i="10"/>
  <c r="CR180" i="10" s="1"/>
  <c r="Z162" i="10"/>
  <c r="CU162" i="10" s="1"/>
  <c r="CX162" i="10" s="1"/>
  <c r="CY162" i="10" s="1"/>
  <c r="DC162" i="10" s="1"/>
  <c r="Z204" i="10"/>
  <c r="CU204" i="10" s="1"/>
  <c r="CX204" i="10" s="1"/>
  <c r="CY204" i="10" s="1"/>
  <c r="DC204" i="10" s="1"/>
  <c r="CQ111" i="10"/>
  <c r="CR111" i="10" s="1"/>
  <c r="CQ200" i="10"/>
  <c r="CR200" i="10" s="1"/>
  <c r="CQ113" i="10"/>
  <c r="CR113" i="10" s="1"/>
  <c r="CQ60" i="10"/>
  <c r="CR60" i="10" s="1"/>
  <c r="Z152" i="10"/>
  <c r="CU152" i="10" s="1"/>
  <c r="CX152" i="10" s="1"/>
  <c r="CY152" i="10" s="1"/>
  <c r="DC152" i="10" s="1"/>
  <c r="DD152" i="10" s="1"/>
  <c r="Z146" i="10"/>
  <c r="CU146" i="10" s="1"/>
  <c r="CX146" i="10" s="1"/>
  <c r="CY146" i="10" s="1"/>
  <c r="DC146" i="10" s="1"/>
  <c r="DE146" i="10" s="1"/>
  <c r="DF146" i="10" s="1"/>
  <c r="Z177" i="10"/>
  <c r="CU177" i="10" s="1"/>
  <c r="CX177" i="10" s="1"/>
  <c r="CY177" i="10" s="1"/>
  <c r="DC177" i="10" s="1"/>
  <c r="CQ99" i="10"/>
  <c r="CR99" i="10" s="1"/>
  <c r="Z118" i="10"/>
  <c r="CU118" i="10" s="1"/>
  <c r="CX118" i="10" s="1"/>
  <c r="CY118" i="10" s="1"/>
  <c r="DC118" i="10" s="1"/>
  <c r="Z61" i="10"/>
  <c r="CU61" i="10" s="1"/>
  <c r="CX61" i="10" s="1"/>
  <c r="CY61" i="10" s="1"/>
  <c r="DC61" i="10" s="1"/>
  <c r="Z197" i="10"/>
  <c r="CU197" i="10" s="1"/>
  <c r="CX197" i="10" s="1"/>
  <c r="CY197" i="10" s="1"/>
  <c r="DC197" i="10" s="1"/>
  <c r="CQ90" i="10"/>
  <c r="CR90" i="10" s="1"/>
  <c r="Z156" i="10"/>
  <c r="CU156" i="10" s="1"/>
  <c r="CX156" i="10" s="1"/>
  <c r="CY156" i="10" s="1"/>
  <c r="DC156" i="10" s="1"/>
  <c r="DD156" i="10" s="1"/>
  <c r="CQ125" i="10"/>
  <c r="CR125" i="10" s="1"/>
  <c r="CQ77" i="10"/>
  <c r="CR77" i="10" s="1"/>
  <c r="Z128" i="10"/>
  <c r="CU128" i="10" s="1"/>
  <c r="CX128" i="10" s="1"/>
  <c r="CY128" i="10" s="1"/>
  <c r="DC128" i="10" s="1"/>
  <c r="CQ81" i="10"/>
  <c r="CR81" i="10" s="1"/>
  <c r="CQ179" i="10"/>
  <c r="CR179" i="10" s="1"/>
  <c r="CQ51" i="10"/>
  <c r="CR51" i="10" s="1"/>
  <c r="CQ178" i="10"/>
  <c r="CR178" i="10" s="1"/>
  <c r="CQ22" i="10"/>
  <c r="CR22" i="10" s="1"/>
  <c r="CQ24" i="10"/>
  <c r="CR24" i="10" s="1"/>
  <c r="CQ86" i="10"/>
  <c r="CR86" i="10" s="1"/>
  <c r="CQ46" i="10"/>
  <c r="CR46" i="10" s="1"/>
  <c r="Z181" i="10"/>
  <c r="CU181" i="10" s="1"/>
  <c r="CX181" i="10" s="1"/>
  <c r="CY181" i="10" s="1"/>
  <c r="DC181" i="10" s="1"/>
  <c r="DE181" i="10" s="1"/>
  <c r="DF181" i="10" s="1"/>
  <c r="Z10" i="10"/>
  <c r="CU10" i="10" s="1"/>
  <c r="CX10" i="10" s="1"/>
  <c r="CY10" i="10" s="1"/>
  <c r="DC10" i="10" s="1"/>
  <c r="Z193" i="10"/>
  <c r="CU193" i="10" s="1"/>
  <c r="CX193" i="10" s="1"/>
  <c r="CY193" i="10" s="1"/>
  <c r="DC193" i="10" s="1"/>
  <c r="Z158" i="10"/>
  <c r="CU158" i="10" s="1"/>
  <c r="CX158" i="10" s="1"/>
  <c r="CY158" i="10" s="1"/>
  <c r="DC158" i="10" s="1"/>
  <c r="CQ120" i="10"/>
  <c r="CR120" i="10" s="1"/>
  <c r="CQ84" i="10"/>
  <c r="CR84" i="10" s="1"/>
  <c r="Z38" i="10"/>
  <c r="CU38" i="10" s="1"/>
  <c r="CX38" i="10" s="1"/>
  <c r="CY38" i="10" s="1"/>
  <c r="DC38" i="10" s="1"/>
  <c r="Z78" i="10"/>
  <c r="CU78" i="10" s="1"/>
  <c r="CX78" i="10" s="1"/>
  <c r="CY78" i="10" s="1"/>
  <c r="DC78" i="10" s="1"/>
  <c r="Z115" i="10"/>
  <c r="CU115" i="10" s="1"/>
  <c r="CX115" i="10" s="1"/>
  <c r="CY115" i="10" s="1"/>
  <c r="DC115" i="10" s="1"/>
  <c r="DD115" i="10" s="1"/>
  <c r="Z99" i="10"/>
  <c r="CU99" i="10" s="1"/>
  <c r="CX99" i="10" s="1"/>
  <c r="CY99" i="10" s="1"/>
  <c r="DC99" i="10" s="1"/>
  <c r="Z73" i="10"/>
  <c r="CU73" i="10" s="1"/>
  <c r="CX73" i="10" s="1"/>
  <c r="CY73" i="10" s="1"/>
  <c r="DC73" i="10" s="1"/>
  <c r="CQ154" i="10"/>
  <c r="CR154" i="10" s="1"/>
  <c r="Z159" i="10"/>
  <c r="CU159" i="10" s="1"/>
  <c r="CX159" i="10" s="1"/>
  <c r="CY159" i="10" s="1"/>
  <c r="DC159" i="10" s="1"/>
  <c r="DE159" i="10" s="1"/>
  <c r="DF159" i="10" s="1"/>
  <c r="Z75" i="10"/>
  <c r="CU75" i="10" s="1"/>
  <c r="CX75" i="10" s="1"/>
  <c r="CY75" i="10" s="1"/>
  <c r="DC75" i="10" s="1"/>
  <c r="DE75" i="10" s="1"/>
  <c r="DF75" i="10" s="1"/>
  <c r="CQ171" i="10"/>
  <c r="CR171" i="10" s="1"/>
  <c r="Z107" i="10"/>
  <c r="CU107" i="10" s="1"/>
  <c r="CX107" i="10" s="1"/>
  <c r="CY107" i="10" s="1"/>
  <c r="DC107" i="10" s="1"/>
  <c r="Z13" i="10"/>
  <c r="CU13" i="10" s="1"/>
  <c r="CX13" i="10" s="1"/>
  <c r="CY13" i="10" s="1"/>
  <c r="DC13" i="10" s="1"/>
  <c r="CQ78" i="10"/>
  <c r="CR78" i="10" s="1"/>
  <c r="Z51" i="10"/>
  <c r="CU51" i="10" s="1"/>
  <c r="CQ95" i="10"/>
  <c r="CR95" i="10" s="1"/>
  <c r="Z53" i="10"/>
  <c r="CU53" i="10" s="1"/>
  <c r="CQ175" i="10"/>
  <c r="CR175" i="10" s="1"/>
  <c r="CQ41" i="10"/>
  <c r="CR41" i="10" s="1"/>
  <c r="CQ10" i="10"/>
  <c r="CR10" i="10" s="1"/>
  <c r="CQ15" i="10"/>
  <c r="CR15" i="10" s="1"/>
  <c r="CQ165" i="10"/>
  <c r="CR165" i="10" s="1"/>
  <c r="Z120" i="10"/>
  <c r="CU120" i="10" s="1"/>
  <c r="CX120" i="10" s="1"/>
  <c r="CY120" i="10" s="1"/>
  <c r="DC120" i="10" s="1"/>
  <c r="Z49" i="10"/>
  <c r="CU49" i="10" s="1"/>
  <c r="CQ150" i="10"/>
  <c r="CR150" i="10" s="1"/>
  <c r="CQ57" i="10"/>
  <c r="CR57" i="10" s="1"/>
  <c r="CQ66" i="10"/>
  <c r="CR66" i="10" s="1"/>
  <c r="CQ48" i="10"/>
  <c r="CR48" i="10" s="1"/>
  <c r="Z134" i="10"/>
  <c r="CU134" i="10" s="1"/>
  <c r="CX134" i="10" s="1"/>
  <c r="CY134" i="10" s="1"/>
  <c r="DC134" i="10" s="1"/>
  <c r="DE134" i="10" s="1"/>
  <c r="DF134" i="10" s="1"/>
  <c r="Z187" i="10"/>
  <c r="CU187" i="10" s="1"/>
  <c r="CX187" i="10" s="1"/>
  <c r="CY187" i="10" s="1"/>
  <c r="DC187" i="10" s="1"/>
  <c r="Z127" i="10"/>
  <c r="CU127" i="10" s="1"/>
  <c r="CX127" i="10" s="1"/>
  <c r="CY127" i="10" s="1"/>
  <c r="DC127" i="10" s="1"/>
  <c r="CQ182" i="10"/>
  <c r="CR182" i="10" s="1"/>
  <c r="Z41" i="10"/>
  <c r="CU41" i="10" s="1"/>
  <c r="CX41" i="10" s="1"/>
  <c r="CY41" i="10" s="1"/>
  <c r="DC41" i="10" s="1"/>
  <c r="DD41" i="10" s="1"/>
  <c r="Z86" i="10"/>
  <c r="CU86" i="10" s="1"/>
  <c r="CX86" i="10" s="1"/>
  <c r="CY86" i="10" s="1"/>
  <c r="DC86" i="10" s="1"/>
  <c r="Z151" i="10"/>
  <c r="CU151" i="10" s="1"/>
  <c r="CX151" i="10" s="1"/>
  <c r="CY151" i="10" s="1"/>
  <c r="DC151" i="10" s="1"/>
  <c r="CQ35" i="10"/>
  <c r="CR35" i="10" s="1"/>
  <c r="CQ25" i="10"/>
  <c r="CR25" i="10" s="1"/>
  <c r="Z140" i="10"/>
  <c r="CU140" i="10" s="1"/>
  <c r="CX140" i="10" s="1"/>
  <c r="CY140" i="10" s="1"/>
  <c r="DC140" i="10" s="1"/>
  <c r="CQ153" i="10"/>
  <c r="CR153" i="10" s="1"/>
  <c r="CQ190" i="10"/>
  <c r="CR190" i="10" s="1"/>
  <c r="Z26" i="10"/>
  <c r="CU26" i="10" s="1"/>
  <c r="CX26" i="10" s="1"/>
  <c r="CY26" i="10" s="1"/>
  <c r="DC26" i="10" s="1"/>
  <c r="CQ118" i="10"/>
  <c r="CR118" i="10" s="1"/>
  <c r="Z201" i="10"/>
  <c r="CU201" i="10" s="1"/>
  <c r="CX201" i="10" s="1"/>
  <c r="CY201" i="10" s="1"/>
  <c r="DC201" i="10" s="1"/>
  <c r="CQ148" i="10"/>
  <c r="CR148" i="10" s="1"/>
  <c r="Z203" i="10"/>
  <c r="CU203" i="10" s="1"/>
  <c r="CX203" i="10" s="1"/>
  <c r="CY203" i="10" s="1"/>
  <c r="DC203" i="10" s="1"/>
  <c r="CQ100" i="10"/>
  <c r="CR100" i="10" s="1"/>
  <c r="Z196" i="10"/>
  <c r="CU196" i="10" s="1"/>
  <c r="CX196" i="10" s="1"/>
  <c r="CY196" i="10" s="1"/>
  <c r="DC196" i="10" s="1"/>
  <c r="CQ189" i="10"/>
  <c r="CR189" i="10" s="1"/>
  <c r="CQ157" i="10"/>
  <c r="CR157" i="10" s="1"/>
  <c r="CQ151" i="10"/>
  <c r="CR151" i="10" s="1"/>
  <c r="Z34" i="10"/>
  <c r="CU34" i="10" s="1"/>
  <c r="CX34" i="10" s="1"/>
  <c r="CY34" i="10" s="1"/>
  <c r="DC34" i="10" s="1"/>
  <c r="CQ45" i="10"/>
  <c r="CR45" i="10" s="1"/>
  <c r="Z163" i="10"/>
  <c r="CU163" i="10" s="1"/>
  <c r="CX163" i="10" s="1"/>
  <c r="CY163" i="10" s="1"/>
  <c r="DC163" i="10" s="1"/>
  <c r="Z43" i="10"/>
  <c r="CU43" i="10" s="1"/>
  <c r="CX43" i="10" s="1"/>
  <c r="CY43" i="10" s="1"/>
  <c r="DC43" i="10" s="1"/>
  <c r="CQ164" i="10"/>
  <c r="CR164" i="10" s="1"/>
  <c r="CQ109" i="10"/>
  <c r="CR109" i="10" s="1"/>
  <c r="CQ198" i="10"/>
  <c r="CR198" i="10" s="1"/>
  <c r="CQ162" i="10"/>
  <c r="CR162" i="10" s="1"/>
  <c r="Z65" i="10"/>
  <c r="CU65" i="10" s="1"/>
  <c r="CX65" i="10" s="1"/>
  <c r="CY65" i="10" s="1"/>
  <c r="DC65" i="10" s="1"/>
  <c r="CQ92" i="10"/>
  <c r="CR92" i="10" s="1"/>
  <c r="CQ123" i="10"/>
  <c r="CR123" i="10" s="1"/>
  <c r="CQ176" i="10"/>
  <c r="CR176" i="10" s="1"/>
  <c r="Z168" i="10"/>
  <c r="CU168" i="10" s="1"/>
  <c r="CX168" i="10" s="1"/>
  <c r="CY168" i="10" s="1"/>
  <c r="DC168" i="10" s="1"/>
  <c r="CQ147" i="10"/>
  <c r="CR147" i="10" s="1"/>
  <c r="Z91" i="10"/>
  <c r="CU91" i="10" s="1"/>
  <c r="CX91" i="10" s="1"/>
  <c r="CY91" i="10" s="1"/>
  <c r="DC91" i="10" s="1"/>
  <c r="DE91" i="10" s="1"/>
  <c r="DF91" i="10" s="1"/>
  <c r="CQ127" i="10"/>
  <c r="CR127" i="10" s="1"/>
  <c r="Z93" i="10"/>
  <c r="CU93" i="10" s="1"/>
  <c r="CX93" i="10" s="1"/>
  <c r="CY93" i="10" s="1"/>
  <c r="DC93" i="10" s="1"/>
  <c r="Z143" i="10"/>
  <c r="CU143" i="10" s="1"/>
  <c r="CX143" i="10" s="1"/>
  <c r="CY143" i="10" s="1"/>
  <c r="DC143" i="10" s="1"/>
  <c r="CQ112" i="10"/>
  <c r="CR112" i="10" s="1"/>
  <c r="Z17" i="10"/>
  <c r="CU17" i="10" s="1"/>
  <c r="CX17" i="10" s="1"/>
  <c r="CY17" i="10" s="1"/>
  <c r="DC17" i="10" s="1"/>
  <c r="CQ14" i="10"/>
  <c r="CR14" i="10" s="1"/>
  <c r="CQ33" i="10"/>
  <c r="CR33" i="10" s="1"/>
  <c r="CQ21" i="10"/>
  <c r="CR21" i="10" s="1"/>
  <c r="CQ12" i="10"/>
  <c r="CR12" i="10" s="1"/>
  <c r="CQ52" i="10"/>
  <c r="CR52" i="10" s="1"/>
  <c r="Z102" i="10"/>
  <c r="CU102" i="10" s="1"/>
  <c r="CX102" i="10" s="1"/>
  <c r="CY102" i="10" s="1"/>
  <c r="DC102" i="10" s="1"/>
  <c r="Z87" i="10"/>
  <c r="CU87" i="10" s="1"/>
  <c r="CX87" i="10" s="1"/>
  <c r="CY87" i="10" s="1"/>
  <c r="DC87" i="10" s="1"/>
  <c r="DD87" i="10" s="1"/>
  <c r="Z192" i="10"/>
  <c r="CU192" i="10" s="1"/>
  <c r="CX192" i="10" s="1"/>
  <c r="CY192" i="10" s="1"/>
  <c r="DC192" i="10" s="1"/>
  <c r="Z185" i="10"/>
  <c r="CU185" i="10" s="1"/>
  <c r="CX185" i="10" s="1"/>
  <c r="CY185" i="10" s="1"/>
  <c r="DC185" i="10" s="1"/>
  <c r="Z111" i="10"/>
  <c r="CU111" i="10" s="1"/>
  <c r="CX111" i="10" s="1"/>
  <c r="CY111" i="10" s="1"/>
  <c r="DC111" i="10" s="1"/>
  <c r="Z19" i="10"/>
  <c r="CU19" i="10" s="1"/>
  <c r="CX19" i="10" s="1"/>
  <c r="CY19" i="10" s="1"/>
  <c r="DC19" i="10" s="1"/>
  <c r="DD19" i="10" s="1"/>
  <c r="CQ28" i="10"/>
  <c r="CR28" i="10" s="1"/>
  <c r="CQ30" i="10"/>
  <c r="CR30" i="10" s="1"/>
  <c r="Z64" i="10"/>
  <c r="CU64" i="10" s="1"/>
  <c r="CX64" i="10" s="1"/>
  <c r="CY64" i="10" s="1"/>
  <c r="DC64" i="10" s="1"/>
  <c r="CQ183" i="10"/>
  <c r="CR183" i="10" s="1"/>
  <c r="CQ47" i="10"/>
  <c r="CR47" i="10" s="1"/>
  <c r="CQ101" i="10"/>
  <c r="CR101" i="10" s="1"/>
  <c r="CQ72" i="10"/>
  <c r="CR72" i="10" s="1"/>
  <c r="Z170" i="10"/>
  <c r="CU170" i="10" s="1"/>
  <c r="CX170" i="10" s="1"/>
  <c r="CY170" i="10" s="1"/>
  <c r="DC170" i="10" s="1"/>
  <c r="DE170" i="10" s="1"/>
  <c r="DF170" i="10" s="1"/>
  <c r="Z109" i="10"/>
  <c r="CU109" i="10" s="1"/>
  <c r="CX109" i="10" s="1"/>
  <c r="CY109" i="10" s="1"/>
  <c r="DC109" i="10" s="1"/>
  <c r="CQ75" i="10"/>
  <c r="CR75" i="10" s="1"/>
  <c r="CQ161" i="10"/>
  <c r="CR161" i="10" s="1"/>
  <c r="Z92" i="10"/>
  <c r="CU92" i="10" s="1"/>
  <c r="CX92" i="10" s="1"/>
  <c r="CY92" i="10" s="1"/>
  <c r="DC92" i="10" s="1"/>
  <c r="CQ132" i="10"/>
  <c r="CR132" i="10" s="1"/>
  <c r="Z18" i="10"/>
  <c r="CU18" i="10" s="1"/>
  <c r="CX18" i="10" s="1"/>
  <c r="CY18" i="10" s="1"/>
  <c r="DC18" i="10" s="1"/>
  <c r="DE18" i="10" s="1"/>
  <c r="DF18" i="10" s="1"/>
  <c r="CQ177" i="10"/>
  <c r="CR177" i="10" s="1"/>
  <c r="CQ121" i="10"/>
  <c r="CR121" i="10" s="1"/>
  <c r="Z74" i="10"/>
  <c r="CU74" i="10" s="1"/>
  <c r="CX74" i="10" s="1"/>
  <c r="CY74" i="10" s="1"/>
  <c r="DC74" i="10" s="1"/>
  <c r="Z202" i="10"/>
  <c r="CU202" i="10" s="1"/>
  <c r="CX202" i="10" s="1"/>
  <c r="CY202" i="10" s="1"/>
  <c r="DC202" i="10" s="1"/>
  <c r="CQ128" i="10"/>
  <c r="CR128" i="10" s="1"/>
  <c r="CQ187" i="10"/>
  <c r="CR187" i="10" s="1"/>
  <c r="Z195" i="10"/>
  <c r="CU195" i="10" s="1"/>
  <c r="CX195" i="10" s="1"/>
  <c r="CY195" i="10" s="1"/>
  <c r="DC195" i="10" s="1"/>
  <c r="Z112" i="10"/>
  <c r="CU112" i="10" s="1"/>
  <c r="CX112" i="10" s="1"/>
  <c r="CY112" i="10" s="1"/>
  <c r="DC112" i="10" s="1"/>
  <c r="Z129" i="10"/>
  <c r="CU129" i="10" s="1"/>
  <c r="CX129" i="10" s="1"/>
  <c r="CY129" i="10" s="1"/>
  <c r="DC129" i="10" s="1"/>
  <c r="CQ195" i="10"/>
  <c r="CR195" i="10" s="1"/>
  <c r="Z119" i="10"/>
  <c r="CU119" i="10" s="1"/>
  <c r="CX119" i="10" s="1"/>
  <c r="CY119" i="10" s="1"/>
  <c r="DC119" i="10" s="1"/>
  <c r="CQ203" i="10"/>
  <c r="CR203" i="10" s="1"/>
  <c r="Z22" i="10"/>
  <c r="CU22" i="10" s="1"/>
  <c r="CX22" i="10" s="1"/>
  <c r="CY22" i="10" s="1"/>
  <c r="DC22" i="10" s="1"/>
  <c r="Z178" i="10"/>
  <c r="CU178" i="10" s="1"/>
  <c r="CX178" i="10" s="1"/>
  <c r="CY178" i="10" s="1"/>
  <c r="DC178" i="10" s="1"/>
  <c r="DE178" i="10" s="1"/>
  <c r="DF178" i="10" s="1"/>
  <c r="CQ170" i="10"/>
  <c r="CR170" i="10" s="1"/>
  <c r="CQ205" i="10"/>
  <c r="CR205" i="10" s="1"/>
  <c r="CQ174" i="10"/>
  <c r="CR174" i="10" s="1"/>
  <c r="Z182" i="10"/>
  <c r="CU182" i="10" s="1"/>
  <c r="CX182" i="10" s="1"/>
  <c r="CY182" i="10" s="1"/>
  <c r="DC182" i="10" s="1"/>
  <c r="DD182" i="10" s="1"/>
  <c r="CQ131" i="10"/>
  <c r="CR131" i="10" s="1"/>
  <c r="Z169" i="10"/>
  <c r="CU169" i="10" s="1"/>
  <c r="CX169" i="10" s="1"/>
  <c r="CY169" i="10" s="1"/>
  <c r="DC169" i="10" s="1"/>
  <c r="Z142" i="10"/>
  <c r="CU142" i="10" s="1"/>
  <c r="CX142" i="10" s="1"/>
  <c r="CY142" i="10" s="1"/>
  <c r="DC142" i="10" s="1"/>
  <c r="CQ76" i="10"/>
  <c r="CR76" i="10" s="1"/>
  <c r="Z29" i="10"/>
  <c r="CU29" i="10" s="1"/>
  <c r="CX29" i="10" s="1"/>
  <c r="CY29" i="10" s="1"/>
  <c r="DC29" i="10" s="1"/>
  <c r="CQ167" i="10"/>
  <c r="CR167" i="10" s="1"/>
  <c r="Z60" i="10"/>
  <c r="CU60" i="10" s="1"/>
  <c r="CX60" i="10" s="1"/>
  <c r="CY60" i="10" s="1"/>
  <c r="DC60" i="10" s="1"/>
  <c r="CQ135" i="10"/>
  <c r="CR135" i="10" s="1"/>
  <c r="Z66" i="10"/>
  <c r="CU66" i="10" s="1"/>
  <c r="CX66" i="10" s="1"/>
  <c r="CY66" i="10" s="1"/>
  <c r="DC66" i="10" s="1"/>
  <c r="Z37" i="10"/>
  <c r="CU37" i="10" s="1"/>
  <c r="CX37" i="10" s="1"/>
  <c r="CY37" i="10" s="1"/>
  <c r="DC37" i="10" s="1"/>
  <c r="CQ122" i="10"/>
  <c r="CR122" i="10" s="1"/>
  <c r="Z138" i="10"/>
  <c r="CU138" i="10" s="1"/>
  <c r="CX138" i="10" s="1"/>
  <c r="CY138" i="10" s="1"/>
  <c r="DC138" i="10" s="1"/>
  <c r="DD138" i="10" s="1"/>
  <c r="CQ191" i="10"/>
  <c r="CR191" i="10" s="1"/>
  <c r="CQ119" i="10"/>
  <c r="CR119" i="10" s="1"/>
  <c r="CQ91" i="10"/>
  <c r="CR91" i="10" s="1"/>
  <c r="CQ156" i="10"/>
  <c r="CR156" i="10" s="1"/>
  <c r="CQ206" i="10"/>
  <c r="CR206" i="10" s="1"/>
  <c r="CQ193" i="10"/>
  <c r="CR193" i="10" s="1"/>
  <c r="Z108" i="10"/>
  <c r="CU108" i="10" s="1"/>
  <c r="CX108" i="10" s="1"/>
  <c r="CY108" i="10" s="1"/>
  <c r="DC108" i="10" s="1"/>
  <c r="DE108" i="10" s="1"/>
  <c r="DF108" i="10" s="1"/>
  <c r="Z135" i="10"/>
  <c r="CU135" i="10" s="1"/>
  <c r="CX135" i="10" s="1"/>
  <c r="CY135" i="10" s="1"/>
  <c r="DC135" i="10" s="1"/>
  <c r="DD135" i="10" s="1"/>
  <c r="Z81" i="10"/>
  <c r="CU81" i="10" s="1"/>
  <c r="CX81" i="10" s="1"/>
  <c r="CY81" i="10" s="1"/>
  <c r="DC81" i="10" s="1"/>
  <c r="Z167" i="10"/>
  <c r="CU167" i="10" s="1"/>
  <c r="CX167" i="10" s="1"/>
  <c r="CY167" i="10" s="1"/>
  <c r="DC167" i="10" s="1"/>
  <c r="CQ88" i="10"/>
  <c r="CR88" i="10" s="1"/>
  <c r="CQ59" i="10"/>
  <c r="CR59" i="10" s="1"/>
  <c r="CQ194" i="10"/>
  <c r="CR194" i="10" s="1"/>
  <c r="CQ142" i="10"/>
  <c r="CR142" i="10" s="1"/>
  <c r="Z173" i="10"/>
  <c r="CU173" i="10" s="1"/>
  <c r="CX173" i="10" s="1"/>
  <c r="CY173" i="10" s="1"/>
  <c r="DC173" i="10" s="1"/>
  <c r="Z67" i="10"/>
  <c r="CU67" i="10" s="1"/>
  <c r="CX67" i="10" s="1"/>
  <c r="CY67" i="10" s="1"/>
  <c r="DC67" i="10" s="1"/>
  <c r="DD67" i="10" s="1"/>
  <c r="Z84" i="10"/>
  <c r="CU84" i="10" s="1"/>
  <c r="CX84" i="10" s="1"/>
  <c r="CY84" i="10" s="1"/>
  <c r="DC84" i="10" s="1"/>
  <c r="CQ184" i="10"/>
  <c r="CR184" i="10" s="1"/>
  <c r="Z100" i="10"/>
  <c r="CU100" i="10" s="1"/>
  <c r="CX100" i="10" s="1"/>
  <c r="CY100" i="10" s="1"/>
  <c r="DC100" i="10" s="1"/>
  <c r="CQ82" i="10"/>
  <c r="CR82" i="10" s="1"/>
  <c r="CQ105" i="10"/>
  <c r="CR105" i="10" s="1"/>
  <c r="Z116" i="10"/>
  <c r="CU116" i="10" s="1"/>
  <c r="CX116" i="10" s="1"/>
  <c r="CY116" i="10" s="1"/>
  <c r="DC116" i="10" s="1"/>
  <c r="Z114" i="10"/>
  <c r="CU114" i="10" s="1"/>
  <c r="CX114" i="10" s="1"/>
  <c r="CY114" i="10" s="1"/>
  <c r="DC114" i="10" s="1"/>
  <c r="DD114" i="10" s="1"/>
  <c r="Z25" i="10"/>
  <c r="CU25" i="10" s="1"/>
  <c r="CX25" i="10" s="1"/>
  <c r="CY25" i="10" s="1"/>
  <c r="DC25" i="10" s="1"/>
  <c r="CQ97" i="10"/>
  <c r="CR97" i="10" s="1"/>
  <c r="CQ67" i="10"/>
  <c r="CR67" i="10" s="1"/>
  <c r="CQ124" i="10"/>
  <c r="CR124" i="10" s="1"/>
  <c r="CQ58" i="10"/>
  <c r="CR58" i="10" s="1"/>
  <c r="Z32" i="10"/>
  <c r="CU32" i="10" s="1"/>
  <c r="CX32" i="10" s="1"/>
  <c r="CY32" i="10" s="1"/>
  <c r="DC32" i="10" s="1"/>
  <c r="CQ56" i="10"/>
  <c r="CR56" i="10" s="1"/>
  <c r="Z130" i="10"/>
  <c r="CU130" i="10" s="1"/>
  <c r="CX130" i="10" s="1"/>
  <c r="CY130" i="10" s="1"/>
  <c r="DC130" i="10" s="1"/>
  <c r="DD130" i="10" s="1"/>
  <c r="Z21" i="10"/>
  <c r="CU21" i="10" s="1"/>
  <c r="CX21" i="10" s="1"/>
  <c r="CY21" i="10" s="1"/>
  <c r="DC21" i="10" s="1"/>
  <c r="Z9" i="10"/>
  <c r="CU9" i="10" s="1"/>
  <c r="CX9" i="10" s="1"/>
  <c r="CY9" i="10" s="1"/>
  <c r="DC9" i="10" s="1"/>
  <c r="CQ79" i="10"/>
  <c r="CR79" i="10" s="1"/>
  <c r="CQ202" i="10"/>
  <c r="CR202" i="10" s="1"/>
  <c r="Z62" i="10"/>
  <c r="CU62" i="10" s="1"/>
  <c r="CX62" i="10" s="1"/>
  <c r="CY62" i="10" s="1"/>
  <c r="DC62" i="10" s="1"/>
  <c r="DD62" i="10" s="1"/>
  <c r="CQ80" i="10"/>
  <c r="CR80" i="10" s="1"/>
  <c r="CQ188" i="10"/>
  <c r="CR188" i="10" s="1"/>
  <c r="CQ133" i="10"/>
  <c r="CR133" i="10" s="1"/>
  <c r="CQ136" i="10"/>
  <c r="CR136" i="10" s="1"/>
  <c r="Z47" i="10"/>
  <c r="CU47" i="10" s="1"/>
  <c r="Z56" i="10"/>
  <c r="CU56" i="10" s="1"/>
  <c r="Z205" i="10"/>
  <c r="CU205" i="10" s="1"/>
  <c r="CX205" i="10" s="1"/>
  <c r="CY205" i="10" s="1"/>
  <c r="DC205" i="10" s="1"/>
  <c r="Z76" i="10"/>
  <c r="CU76" i="10" s="1"/>
  <c r="CX76" i="10" s="1"/>
  <c r="CY76" i="10" s="1"/>
  <c r="DC76" i="10" s="1"/>
  <c r="DD76" i="10" s="1"/>
  <c r="Z83" i="10"/>
  <c r="CU83" i="10" s="1"/>
  <c r="CX83" i="10" s="1"/>
  <c r="CY83" i="10" s="1"/>
  <c r="DC83" i="10" s="1"/>
  <c r="CQ107" i="10"/>
  <c r="CR107" i="10" s="1"/>
  <c r="CQ62" i="10"/>
  <c r="CR62" i="10" s="1"/>
  <c r="Z131" i="10"/>
  <c r="CU131" i="10" s="1"/>
  <c r="CX131" i="10" s="1"/>
  <c r="CY131" i="10" s="1"/>
  <c r="DC131" i="10" s="1"/>
  <c r="DD131" i="10" s="1"/>
  <c r="Z145" i="10"/>
  <c r="CU145" i="10" s="1"/>
  <c r="CX145" i="10" s="1"/>
  <c r="CY145" i="10" s="1"/>
  <c r="DC145" i="10" s="1"/>
  <c r="Z153" i="10"/>
  <c r="CU153" i="10" s="1"/>
  <c r="CX153" i="10" s="1"/>
  <c r="CY153" i="10" s="1"/>
  <c r="DC153" i="10" s="1"/>
  <c r="DE153" i="10" s="1"/>
  <c r="DF153" i="10" s="1"/>
  <c r="Z23" i="10"/>
  <c r="CU23" i="10" s="1"/>
  <c r="CX23" i="10" s="1"/>
  <c r="CY23" i="10" s="1"/>
  <c r="DC23" i="10" s="1"/>
  <c r="CQ65" i="10"/>
  <c r="CR65" i="10" s="1"/>
  <c r="Z33" i="10"/>
  <c r="CU33" i="10" s="1"/>
  <c r="CX33" i="10" s="1"/>
  <c r="CY33" i="10" s="1"/>
  <c r="DC33" i="10" s="1"/>
  <c r="Z40" i="10"/>
  <c r="CU40" i="10" s="1"/>
  <c r="CX40" i="10" s="1"/>
  <c r="CY40" i="10" s="1"/>
  <c r="DC40" i="10" s="1"/>
  <c r="CQ140" i="10"/>
  <c r="CR140" i="10" s="1"/>
  <c r="Z55" i="10"/>
  <c r="CU55" i="10" s="1"/>
  <c r="Z132" i="10"/>
  <c r="CU132" i="10" s="1"/>
  <c r="CX132" i="10" s="1"/>
  <c r="CY132" i="10" s="1"/>
  <c r="DC132" i="10" s="1"/>
  <c r="CQ163" i="10"/>
  <c r="CR163" i="10" s="1"/>
  <c r="Z180" i="10"/>
  <c r="CU180" i="10" s="1"/>
  <c r="CX180" i="10" s="1"/>
  <c r="CY180" i="10" s="1"/>
  <c r="DC180" i="10" s="1"/>
  <c r="DD180" i="10" s="1"/>
  <c r="Z124" i="10"/>
  <c r="CU124" i="10" s="1"/>
  <c r="CX124" i="10" s="1"/>
  <c r="CY124" i="10" s="1"/>
  <c r="DC124" i="10" s="1"/>
  <c r="DD124" i="10" s="1"/>
  <c r="CQ141" i="10"/>
  <c r="CR141" i="10" s="1"/>
  <c r="Z199" i="10"/>
  <c r="CU199" i="10" s="1"/>
  <c r="CX199" i="10" s="1"/>
  <c r="CY199" i="10" s="1"/>
  <c r="DC199" i="10" s="1"/>
  <c r="Z144" i="10"/>
  <c r="CU144" i="10" s="1"/>
  <c r="CX144" i="10" s="1"/>
  <c r="CY144" i="10" s="1"/>
  <c r="DC144" i="10" s="1"/>
  <c r="CQ143" i="10"/>
  <c r="CR143" i="10" s="1"/>
  <c r="CQ139" i="10"/>
  <c r="CR139" i="10" s="1"/>
  <c r="Z97" i="10"/>
  <c r="CU97" i="10" s="1"/>
  <c r="CX97" i="10" s="1"/>
  <c r="CY97" i="10" s="1"/>
  <c r="DC97" i="10" s="1"/>
  <c r="Z24" i="10"/>
  <c r="CU24" i="10" s="1"/>
  <c r="CX24" i="10" s="1"/>
  <c r="CY24" i="10" s="1"/>
  <c r="DC24" i="10" s="1"/>
  <c r="Z77" i="10"/>
  <c r="CU77" i="10" s="1"/>
  <c r="CX77" i="10" s="1"/>
  <c r="CY77" i="10" s="1"/>
  <c r="DC77" i="10" s="1"/>
  <c r="CQ149" i="10"/>
  <c r="CR149" i="10" s="1"/>
  <c r="CQ71" i="10"/>
  <c r="CR71" i="10" s="1"/>
  <c r="Z139" i="10"/>
  <c r="CU139" i="10" s="1"/>
  <c r="CX139" i="10" s="1"/>
  <c r="CY139" i="10" s="1"/>
  <c r="DC139" i="10" s="1"/>
  <c r="DD139" i="10" s="1"/>
  <c r="CQ116" i="10"/>
  <c r="CR116" i="10" s="1"/>
  <c r="CQ166" i="10"/>
  <c r="CR166" i="10" s="1"/>
  <c r="Z172" i="10"/>
  <c r="CU172" i="10" s="1"/>
  <c r="CX172" i="10" s="1"/>
  <c r="CY172" i="10" s="1"/>
  <c r="DC172" i="10" s="1"/>
  <c r="CQ85" i="10"/>
  <c r="CR85" i="10" s="1"/>
  <c r="CQ169" i="10"/>
  <c r="CR169" i="10" s="1"/>
  <c r="Z90" i="10"/>
  <c r="CU90" i="10" s="1"/>
  <c r="CX90" i="10" s="1"/>
  <c r="CY90" i="10" s="1"/>
  <c r="DC90" i="10" s="1"/>
  <c r="Z95" i="10"/>
  <c r="CU95" i="10" s="1"/>
  <c r="CX95" i="10" s="1"/>
  <c r="CY95" i="10" s="1"/>
  <c r="DC95" i="10" s="1"/>
  <c r="CQ201" i="10"/>
  <c r="CR201" i="10" s="1"/>
  <c r="Z110" i="10"/>
  <c r="CU110" i="10" s="1"/>
  <c r="CX110" i="10" s="1"/>
  <c r="CY110" i="10" s="1"/>
  <c r="DC110" i="10" s="1"/>
  <c r="DE110" i="10" s="1"/>
  <c r="DF110" i="10" s="1"/>
  <c r="Z89" i="10"/>
  <c r="CU89" i="10" s="1"/>
  <c r="CX89" i="10" s="1"/>
  <c r="CY89" i="10" s="1"/>
  <c r="DC89" i="10" s="1"/>
  <c r="Z45" i="10"/>
  <c r="CU45" i="10" s="1"/>
  <c r="Z79" i="10"/>
  <c r="CU79" i="10" s="1"/>
  <c r="CX79" i="10" s="1"/>
  <c r="CY79" i="10" s="1"/>
  <c r="DC79" i="10" s="1"/>
  <c r="CQ137" i="10"/>
  <c r="CR137" i="10" s="1"/>
  <c r="CQ196" i="10"/>
  <c r="CR196" i="10" s="1"/>
  <c r="Z71" i="10"/>
  <c r="CU71" i="10" s="1"/>
  <c r="CX71" i="10" s="1"/>
  <c r="CY71" i="10" s="1"/>
  <c r="DC71" i="10" s="1"/>
  <c r="Z39" i="10"/>
  <c r="CU39" i="10" s="1"/>
  <c r="CX39" i="10" s="1"/>
  <c r="CY39" i="10" s="1"/>
  <c r="DC39" i="10" s="1"/>
  <c r="Z96" i="10"/>
  <c r="CU96" i="10" s="1"/>
  <c r="CX96" i="10" s="1"/>
  <c r="CY96" i="10" s="1"/>
  <c r="DC96" i="10" s="1"/>
  <c r="DE96" i="10" s="1"/>
  <c r="DF96" i="10" s="1"/>
  <c r="CQ204" i="10"/>
  <c r="CR204" i="10" s="1"/>
  <c r="Z179" i="10"/>
  <c r="CU179" i="10" s="1"/>
  <c r="CX179" i="10" s="1"/>
  <c r="CY179" i="10" s="1"/>
  <c r="DC179" i="10" s="1"/>
  <c r="Z133" i="10"/>
  <c r="CU133" i="10" s="1"/>
  <c r="CX133" i="10" s="1"/>
  <c r="CY133" i="10" s="1"/>
  <c r="DC133" i="10" s="1"/>
  <c r="Z72" i="10"/>
  <c r="CU72" i="10" s="1"/>
  <c r="CX72" i="10" s="1"/>
  <c r="CY72" i="10" s="1"/>
  <c r="DC72" i="10" s="1"/>
  <c r="Z48" i="10"/>
  <c r="CU48" i="10" s="1"/>
  <c r="Z175" i="10"/>
  <c r="CU175" i="10" s="1"/>
  <c r="CX175" i="10" s="1"/>
  <c r="CY175" i="10" s="1"/>
  <c r="DC175" i="10" s="1"/>
  <c r="Z160" i="10"/>
  <c r="CU160" i="10" s="1"/>
  <c r="CX160" i="10" s="1"/>
  <c r="CY160" i="10" s="1"/>
  <c r="DC160" i="10" s="1"/>
  <c r="Z200" i="10"/>
  <c r="CU200" i="10" s="1"/>
  <c r="CX200" i="10" s="1"/>
  <c r="CY200" i="10" s="1"/>
  <c r="DC200" i="10" s="1"/>
  <c r="DE200" i="10" s="1"/>
  <c r="DF200" i="10" s="1"/>
  <c r="Z164" i="10"/>
  <c r="CU164" i="10" s="1"/>
  <c r="CX164" i="10" s="1"/>
  <c r="CY164" i="10" s="1"/>
  <c r="DC164" i="10" s="1"/>
  <c r="CQ144" i="10"/>
  <c r="CR144" i="10" s="1"/>
  <c r="CQ98" i="10"/>
  <c r="CR98" i="10" s="1"/>
  <c r="CQ145" i="10"/>
  <c r="CR145" i="10" s="1"/>
  <c r="Z194" i="10"/>
  <c r="CU194" i="10" s="1"/>
  <c r="CX194" i="10" s="1"/>
  <c r="CY194" i="10" s="1"/>
  <c r="DC194" i="10" s="1"/>
  <c r="Z125" i="10"/>
  <c r="CU125" i="10" s="1"/>
  <c r="CX125" i="10" s="1"/>
  <c r="CY125" i="10" s="1"/>
  <c r="DC125" i="10" s="1"/>
  <c r="Z126" i="10"/>
  <c r="CU126" i="10" s="1"/>
  <c r="CX126" i="10" s="1"/>
  <c r="CY126" i="10" s="1"/>
  <c r="DC126" i="10" s="1"/>
  <c r="CQ94" i="10"/>
  <c r="CR94" i="10" s="1"/>
  <c r="Z63" i="10"/>
  <c r="CU63" i="10" s="1"/>
  <c r="CX63" i="10" s="1"/>
  <c r="CY63" i="10" s="1"/>
  <c r="DC63" i="10" s="1"/>
  <c r="Z42" i="10"/>
  <c r="CU42" i="10" s="1"/>
  <c r="CX42" i="10" s="1"/>
  <c r="CY42" i="10" s="1"/>
  <c r="DC42" i="10" s="1"/>
  <c r="CQ110" i="10"/>
  <c r="CR110" i="10" s="1"/>
  <c r="Z155" i="10"/>
  <c r="CU155" i="10" s="1"/>
  <c r="CX155" i="10" s="1"/>
  <c r="CY155" i="10" s="1"/>
  <c r="DC155" i="10" s="1"/>
  <c r="CQ160" i="10"/>
  <c r="CR160" i="10" s="1"/>
  <c r="Z190" i="10"/>
  <c r="CU190" i="10" s="1"/>
  <c r="CX190" i="10" s="1"/>
  <c r="CY190" i="10" s="1"/>
  <c r="DC190" i="10" s="1"/>
  <c r="CA206" i="10"/>
  <c r="Z82" i="10"/>
  <c r="CU82" i="10" s="1"/>
  <c r="CX82" i="10" s="1"/>
  <c r="CY82" i="10" s="1"/>
  <c r="DC82" i="10" s="1"/>
  <c r="DE82" i="10" s="1"/>
  <c r="DF82" i="10" s="1"/>
  <c r="Z165" i="10"/>
  <c r="CU165" i="10" s="1"/>
  <c r="CX165" i="10" s="1"/>
  <c r="CY165" i="10" s="1"/>
  <c r="DC165" i="10" s="1"/>
  <c r="CQ146" i="10"/>
  <c r="CR146" i="10" s="1"/>
  <c r="Z58" i="10"/>
  <c r="CU58" i="10" s="1"/>
  <c r="CX58" i="10" s="1"/>
  <c r="CY58" i="10" s="1"/>
  <c r="DC58" i="10" s="1"/>
  <c r="DD58" i="10" s="1"/>
  <c r="CQ54" i="10"/>
  <c r="CR54" i="10" s="1"/>
  <c r="Z184" i="10"/>
  <c r="CU184" i="10" s="1"/>
  <c r="CX184" i="10" s="1"/>
  <c r="CY184" i="10" s="1"/>
  <c r="DC184" i="10" s="1"/>
  <c r="CQ64" i="10"/>
  <c r="CR64" i="10" s="1"/>
  <c r="CQ199" i="10"/>
  <c r="CR199" i="10" s="1"/>
  <c r="Z35" i="10"/>
  <c r="CU35" i="10" s="1"/>
  <c r="CX35" i="10" s="1"/>
  <c r="CY35" i="10" s="1"/>
  <c r="DC35" i="10" s="1"/>
  <c r="DE35" i="10" s="1"/>
  <c r="DF35" i="10" s="1"/>
  <c r="Z85" i="10"/>
  <c r="CU85" i="10" s="1"/>
  <c r="CX85" i="10" s="1"/>
  <c r="CY85" i="10" s="1"/>
  <c r="DC85" i="10" s="1"/>
  <c r="DE85" i="10" s="1"/>
  <c r="DF85" i="10" s="1"/>
  <c r="Z103" i="10"/>
  <c r="CU103" i="10" s="1"/>
  <c r="CX103" i="10" s="1"/>
  <c r="CY103" i="10" s="1"/>
  <c r="DC103" i="10" s="1"/>
  <c r="Z20" i="10"/>
  <c r="CU20" i="10" s="1"/>
  <c r="CX20" i="10" s="1"/>
  <c r="CY20" i="10" s="1"/>
  <c r="DC20" i="10" s="1"/>
  <c r="CQ102" i="10"/>
  <c r="CR102" i="10" s="1"/>
  <c r="CQ115" i="10"/>
  <c r="CR115" i="10" s="1"/>
  <c r="Z14" i="10"/>
  <c r="CU14" i="10" s="1"/>
  <c r="CX14" i="10" s="1"/>
  <c r="CY14" i="10" s="1"/>
  <c r="DC14" i="10" s="1"/>
  <c r="CQ50" i="10"/>
  <c r="CR50" i="10" s="1"/>
  <c r="Z171" i="10"/>
  <c r="CU171" i="10" s="1"/>
  <c r="CX171" i="10" s="1"/>
  <c r="CY171" i="10" s="1"/>
  <c r="DC171" i="10" s="1"/>
  <c r="DD171" i="10" s="1"/>
  <c r="Z117" i="10"/>
  <c r="CU117" i="10" s="1"/>
  <c r="CX117" i="10" s="1"/>
  <c r="CY117" i="10" s="1"/>
  <c r="DC117" i="10" s="1"/>
  <c r="CQ70" i="10"/>
  <c r="CR70" i="10" s="1"/>
  <c r="CQ73" i="10"/>
  <c r="CR73" i="10" s="1"/>
  <c r="CQ49" i="10"/>
  <c r="CR49" i="10" s="1"/>
  <c r="CQ103" i="10"/>
  <c r="CR103" i="10" s="1"/>
  <c r="Z98" i="10"/>
  <c r="CU98" i="10" s="1"/>
  <c r="CX98" i="10" s="1"/>
  <c r="CY98" i="10" s="1"/>
  <c r="DC98" i="10" s="1"/>
  <c r="Z36" i="10"/>
  <c r="CU36" i="10" s="1"/>
  <c r="CX36" i="10" s="1"/>
  <c r="CY36" i="10" s="1"/>
  <c r="DC36" i="10" s="1"/>
  <c r="CQ87" i="10"/>
  <c r="CR87" i="10" s="1"/>
  <c r="Z59" i="10"/>
  <c r="CU59" i="10" s="1"/>
  <c r="CX59" i="10" s="1"/>
  <c r="CY59" i="10" s="1"/>
  <c r="DC59" i="10" s="1"/>
  <c r="Z44" i="10"/>
  <c r="CU44" i="10" s="1"/>
  <c r="CX44" i="10" s="1"/>
  <c r="CY44" i="10" s="1"/>
  <c r="DC44" i="10" s="1"/>
  <c r="Z94" i="10"/>
  <c r="CU94" i="10" s="1"/>
  <c r="CX94" i="10" s="1"/>
  <c r="CY94" i="10" s="1"/>
  <c r="DC94" i="10" s="1"/>
  <c r="Z191" i="10"/>
  <c r="CU191" i="10" s="1"/>
  <c r="CX191" i="10" s="1"/>
  <c r="CY191" i="10" s="1"/>
  <c r="DC191" i="10" s="1"/>
  <c r="DD191" i="10" s="1"/>
  <c r="Z101" i="10"/>
  <c r="CU101" i="10" s="1"/>
  <c r="CX101" i="10" s="1"/>
  <c r="CY101" i="10" s="1"/>
  <c r="DC101" i="10" s="1"/>
  <c r="Z16" i="10"/>
  <c r="CU16" i="10" s="1"/>
  <c r="CX16" i="10" s="1"/>
  <c r="CY16" i="10" s="1"/>
  <c r="DC16" i="10" s="1"/>
  <c r="Z148" i="10"/>
  <c r="CU148" i="10" s="1"/>
  <c r="CX148" i="10" s="1"/>
  <c r="CY148" i="10" s="1"/>
  <c r="DC148" i="10" s="1"/>
  <c r="DD148" i="10" s="1"/>
  <c r="CQ44" i="10"/>
  <c r="CR44" i="10" s="1"/>
  <c r="Z188" i="10"/>
  <c r="CU188" i="10" s="1"/>
  <c r="CX188" i="10" s="1"/>
  <c r="CY188" i="10" s="1"/>
  <c r="DC188" i="10" s="1"/>
  <c r="Z176" i="10"/>
  <c r="CU176" i="10" s="1"/>
  <c r="CX176" i="10" s="1"/>
  <c r="CY176" i="10" s="1"/>
  <c r="DC176" i="10" s="1"/>
  <c r="Z69" i="10"/>
  <c r="CU69" i="10" s="1"/>
  <c r="CX69" i="10" s="1"/>
  <c r="CY69" i="10" s="1"/>
  <c r="DC69" i="10" s="1"/>
  <c r="Z157" i="10"/>
  <c r="CU157" i="10" s="1"/>
  <c r="CX157" i="10" s="1"/>
  <c r="CY157" i="10" s="1"/>
  <c r="DC157" i="10" s="1"/>
  <c r="Z149" i="10"/>
  <c r="CU149" i="10" s="1"/>
  <c r="CX149" i="10" s="1"/>
  <c r="CY149" i="10" s="1"/>
  <c r="DC149" i="10" s="1"/>
  <c r="CQ55" i="10"/>
  <c r="CR55" i="10" s="1"/>
  <c r="CQ197" i="10"/>
  <c r="CR197" i="10" s="1"/>
  <c r="CQ108" i="10"/>
  <c r="CR108" i="10" s="1"/>
  <c r="CQ152" i="10"/>
  <c r="CR152" i="10" s="1"/>
  <c r="CQ89" i="10"/>
  <c r="CR89" i="10" s="1"/>
  <c r="CQ172" i="10"/>
  <c r="CR172" i="10" s="1"/>
  <c r="Z122" i="10"/>
  <c r="CU122" i="10" s="1"/>
  <c r="CX122" i="10" s="1"/>
  <c r="CY122" i="10" s="1"/>
  <c r="DC122" i="10" s="1"/>
  <c r="Z104" i="10"/>
  <c r="CU104" i="10" s="1"/>
  <c r="CX104" i="10" s="1"/>
  <c r="CY104" i="10" s="1"/>
  <c r="DC104" i="10" s="1"/>
  <c r="Z88" i="10"/>
  <c r="CU88" i="10" s="1"/>
  <c r="CX88" i="10" s="1"/>
  <c r="CY88" i="10" s="1"/>
  <c r="DC88" i="10" s="1"/>
  <c r="CQ159" i="10"/>
  <c r="CR159" i="10" s="1"/>
  <c r="CQ173" i="10"/>
  <c r="CR173" i="10" s="1"/>
  <c r="Z186" i="10"/>
  <c r="CU186" i="10" s="1"/>
  <c r="CX186" i="10" s="1"/>
  <c r="CY186" i="10" s="1"/>
  <c r="DC186" i="10" s="1"/>
  <c r="Z57" i="10"/>
  <c r="CU57" i="10" s="1"/>
  <c r="CX57" i="10" s="1"/>
  <c r="CY57" i="10" s="1"/>
  <c r="DC57" i="10" s="1"/>
  <c r="CQ138" i="10"/>
  <c r="CR138" i="10" s="1"/>
  <c r="Z154" i="10"/>
  <c r="CU154" i="10" s="1"/>
  <c r="CX154" i="10" s="1"/>
  <c r="CY154" i="10" s="1"/>
  <c r="DC154" i="10" s="1"/>
  <c r="Z137" i="10"/>
  <c r="CU137" i="10" s="1"/>
  <c r="CX137" i="10" s="1"/>
  <c r="CY137" i="10" s="1"/>
  <c r="DC137" i="10" s="1"/>
  <c r="CQ155" i="10"/>
  <c r="CR155" i="10" s="1"/>
  <c r="CQ96" i="10"/>
  <c r="CR96" i="10" s="1"/>
  <c r="Z198" i="10"/>
  <c r="CU198" i="10" s="1"/>
  <c r="CX198" i="10" s="1"/>
  <c r="CY198" i="10" s="1"/>
  <c r="DC198" i="10" s="1"/>
  <c r="DD198" i="10" s="1"/>
  <c r="Z30" i="10"/>
  <c r="CU30" i="10" s="1"/>
  <c r="CX30" i="10" s="1"/>
  <c r="CY30" i="10" s="1"/>
  <c r="DC30" i="10" s="1"/>
  <c r="Z70" i="10"/>
  <c r="CU70" i="10" s="1"/>
  <c r="CX70" i="10" s="1"/>
  <c r="CY70" i="10" s="1"/>
  <c r="DC70" i="10" s="1"/>
  <c r="DE70" i="10" s="1"/>
  <c r="DF70" i="10" s="1"/>
  <c r="CQ130" i="10"/>
  <c r="CR130" i="10" s="1"/>
  <c r="Z54" i="10"/>
  <c r="CU54" i="10" s="1"/>
  <c r="Z31" i="10"/>
  <c r="CU31" i="10" s="1"/>
  <c r="CX31" i="10" s="1"/>
  <c r="CY31" i="10" s="1"/>
  <c r="DC31" i="10" s="1"/>
  <c r="DE58" i="10"/>
  <c r="DF58" i="10" s="1"/>
  <c r="DD153" i="10"/>
  <c r="DD11" i="10"/>
  <c r="DD146" i="10"/>
  <c r="DE27" i="10"/>
  <c r="DF27" i="10" s="1"/>
  <c r="DE180" i="10"/>
  <c r="DF180" i="10" s="1"/>
  <c r="DD108" i="10"/>
  <c r="DE130" i="10"/>
  <c r="DF130" i="10" s="1"/>
  <c r="DD18" i="10"/>
  <c r="DE161" i="10"/>
  <c r="DF161" i="10" s="1"/>
  <c r="DE148" i="10"/>
  <c r="DF148" i="10" s="1"/>
  <c r="DD75" i="10"/>
  <c r="DE139" i="10"/>
  <c r="DF139" i="10" s="1"/>
  <c r="DD85" i="10"/>
  <c r="DE114" i="10"/>
  <c r="DF114" i="10" s="1"/>
  <c r="DE24" i="10"/>
  <c r="DF24" i="10" s="1"/>
  <c r="DD24" i="10"/>
  <c r="DE199" i="10"/>
  <c r="DF199" i="10" s="1"/>
  <c r="DD199" i="10"/>
  <c r="DD100" i="10"/>
  <c r="DE100" i="10"/>
  <c r="DF100" i="10" s="1"/>
  <c r="DD40" i="10"/>
  <c r="DE40" i="10"/>
  <c r="DF40" i="10" s="1"/>
  <c r="DD145" i="10"/>
  <c r="DE145" i="10"/>
  <c r="DF145" i="10" s="1"/>
  <c r="DE205" i="10"/>
  <c r="DF205" i="10" s="1"/>
  <c r="DD205" i="10"/>
  <c r="DD175" i="10"/>
  <c r="DE175" i="10"/>
  <c r="DF175" i="10" s="1"/>
  <c r="DE32" i="10"/>
  <c r="DF32" i="10" s="1"/>
  <c r="DD32" i="10"/>
  <c r="DD169" i="10"/>
  <c r="DE169" i="10"/>
  <c r="DF169" i="10" s="1"/>
  <c r="DD110" i="10"/>
  <c r="DE115" i="10"/>
  <c r="DF115" i="10" s="1"/>
  <c r="DD150" i="10"/>
  <c r="DE150" i="10"/>
  <c r="DF150" i="10" s="1"/>
  <c r="DD201" i="10"/>
  <c r="DE201" i="10"/>
  <c r="DF201" i="10" s="1"/>
  <c r="DD147" i="10"/>
  <c r="DE147" i="10"/>
  <c r="DF147" i="10" s="1"/>
  <c r="DE41" i="10"/>
  <c r="DF41" i="10" s="1"/>
  <c r="DE111" i="10"/>
  <c r="DF111" i="10" s="1"/>
  <c r="DD111" i="10"/>
  <c r="DE183" i="10"/>
  <c r="DF183" i="10" s="1"/>
  <c r="DE68" i="10"/>
  <c r="DF68" i="10" s="1"/>
  <c r="DD68" i="10"/>
  <c r="DE14" i="10"/>
  <c r="DF14" i="10" s="1"/>
  <c r="DD14" i="10"/>
  <c r="DD30" i="10"/>
  <c r="DE30" i="10"/>
  <c r="DF30" i="10" s="1"/>
  <c r="DD35" i="10"/>
  <c r="DD184" i="10"/>
  <c r="DE184" i="10"/>
  <c r="DF184" i="10" s="1"/>
  <c r="DE124" i="10"/>
  <c r="DF124" i="10" s="1"/>
  <c r="DD104" i="10"/>
  <c r="DE104" i="10"/>
  <c r="DF104" i="10" s="1"/>
  <c r="DD81" i="10"/>
  <c r="DE81" i="10"/>
  <c r="DF81" i="10" s="1"/>
  <c r="DE69" i="10"/>
  <c r="DF69" i="10" s="1"/>
  <c r="DD69" i="10"/>
  <c r="DE188" i="10"/>
  <c r="DF188" i="10" s="1"/>
  <c r="DD188" i="10"/>
  <c r="DE160" i="10"/>
  <c r="DF160" i="10" s="1"/>
  <c r="DD160" i="10"/>
  <c r="DE66" i="10"/>
  <c r="DF66" i="10" s="1"/>
  <c r="DD66" i="10"/>
  <c r="DE182" i="10"/>
  <c r="DF182" i="10" s="1"/>
  <c r="DD172" i="10"/>
  <c r="DE172" i="10"/>
  <c r="DF172" i="10" s="1"/>
  <c r="DD177" i="10"/>
  <c r="DE177" i="10"/>
  <c r="DF177" i="10" s="1"/>
  <c r="DD204" i="10"/>
  <c r="DE204" i="10"/>
  <c r="DF204" i="10" s="1"/>
  <c r="DD74" i="10"/>
  <c r="DE74" i="10"/>
  <c r="DF74" i="10" s="1"/>
  <c r="DD181" i="10"/>
  <c r="DE196" i="10"/>
  <c r="DF196" i="10" s="1"/>
  <c r="DD196" i="10"/>
  <c r="DD64" i="10"/>
  <c r="DE64" i="10"/>
  <c r="DF64" i="10" s="1"/>
  <c r="DE187" i="10"/>
  <c r="DF187" i="10" s="1"/>
  <c r="DD187" i="10"/>
  <c r="DD134" i="10"/>
  <c r="DE128" i="10"/>
  <c r="DF128" i="10" s="1"/>
  <c r="DD128" i="10"/>
  <c r="DD80" i="10"/>
  <c r="DE80" i="10"/>
  <c r="DF80" i="10" s="1"/>
  <c r="DE121" i="10"/>
  <c r="DF121" i="10" s="1"/>
  <c r="DD121" i="10"/>
  <c r="DE31" i="10"/>
  <c r="DF31" i="10" s="1"/>
  <c r="DD31" i="10"/>
  <c r="DD137" i="10"/>
  <c r="DE137" i="10"/>
  <c r="DF137" i="10" s="1"/>
  <c r="DD84" i="10"/>
  <c r="DE84" i="10"/>
  <c r="DF84" i="10" s="1"/>
  <c r="DD82" i="10"/>
  <c r="DE33" i="10"/>
  <c r="DF33" i="10" s="1"/>
  <c r="DD33" i="10"/>
  <c r="DE23" i="10"/>
  <c r="DF23" i="10" s="1"/>
  <c r="DD23" i="10"/>
  <c r="DE59" i="10"/>
  <c r="DF59" i="10" s="1"/>
  <c r="DD59" i="10"/>
  <c r="DD79" i="10"/>
  <c r="DE79" i="10"/>
  <c r="DF79" i="10" s="1"/>
  <c r="DE89" i="10"/>
  <c r="DF89" i="10" s="1"/>
  <c r="DD89" i="10"/>
  <c r="DD178" i="10"/>
  <c r="DD129" i="10"/>
  <c r="DE129" i="10"/>
  <c r="DF129" i="10" s="1"/>
  <c r="DE152" i="10"/>
  <c r="DF152" i="10" s="1"/>
  <c r="DE168" i="10"/>
  <c r="DF168" i="10" s="1"/>
  <c r="DD168" i="10"/>
  <c r="DD158" i="10"/>
  <c r="DE158" i="10"/>
  <c r="DF158" i="10" s="1"/>
  <c r="DE136" i="10"/>
  <c r="DF136" i="10" s="1"/>
  <c r="DD136" i="10"/>
  <c r="DE140" i="10"/>
  <c r="DF140" i="10" s="1"/>
  <c r="DD140" i="10"/>
  <c r="DE151" i="10"/>
  <c r="DF151" i="10" s="1"/>
  <c r="DD151" i="10"/>
  <c r="DE86" i="10"/>
  <c r="DF86" i="10" s="1"/>
  <c r="DD86" i="10"/>
  <c r="DE127" i="10"/>
  <c r="DF127" i="10" s="1"/>
  <c r="DD127" i="10"/>
  <c r="DE102" i="10"/>
  <c r="DF102" i="10" s="1"/>
  <c r="DD102" i="10"/>
  <c r="DD120" i="10"/>
  <c r="DE120" i="10"/>
  <c r="DF120" i="10" s="1"/>
  <c r="DD197" i="10"/>
  <c r="DE197" i="10"/>
  <c r="DF197" i="10" s="1"/>
  <c r="DE97" i="10"/>
  <c r="DF97" i="10" s="1"/>
  <c r="DD97" i="10"/>
  <c r="DD57" i="10"/>
  <c r="DE57" i="10"/>
  <c r="DF57" i="10" s="1"/>
  <c r="DE144" i="10"/>
  <c r="DF144" i="10" s="1"/>
  <c r="DD144" i="10"/>
  <c r="DD173" i="10"/>
  <c r="DE173" i="10"/>
  <c r="DF173" i="10" s="1"/>
  <c r="DD149" i="10"/>
  <c r="DE149" i="10"/>
  <c r="DF149" i="10" s="1"/>
  <c r="DE83" i="10"/>
  <c r="DF83" i="10" s="1"/>
  <c r="DD83" i="10"/>
  <c r="DE138" i="10"/>
  <c r="DF138" i="10" s="1"/>
  <c r="DE60" i="10"/>
  <c r="DF60" i="10" s="1"/>
  <c r="DD60" i="10"/>
  <c r="DD71" i="10"/>
  <c r="DE71" i="10"/>
  <c r="DF71" i="10" s="1"/>
  <c r="DE95" i="10"/>
  <c r="DF95" i="10" s="1"/>
  <c r="DD95" i="10"/>
  <c r="DE143" i="10"/>
  <c r="DF143" i="10" s="1"/>
  <c r="DD143" i="10"/>
  <c r="DE22" i="10"/>
  <c r="DF22" i="10" s="1"/>
  <c r="DD22" i="10"/>
  <c r="DE107" i="10"/>
  <c r="DF107" i="10" s="1"/>
  <c r="DD107" i="10"/>
  <c r="DD73" i="10"/>
  <c r="DE73" i="10"/>
  <c r="DF73" i="10" s="1"/>
  <c r="DE99" i="10"/>
  <c r="DF99" i="10" s="1"/>
  <c r="DD99" i="10"/>
  <c r="DD34" i="10"/>
  <c r="DE34" i="10"/>
  <c r="DF34" i="10" s="1"/>
  <c r="DD170" i="10"/>
  <c r="DD123" i="10"/>
  <c r="DE123" i="10"/>
  <c r="DF123" i="10" s="1"/>
  <c r="DE106" i="10"/>
  <c r="DF106" i="10" s="1"/>
  <c r="DD106" i="10"/>
  <c r="D190" i="17"/>
  <c r="CG10" i="10"/>
  <c r="CG12" i="10"/>
  <c r="DH206" i="10"/>
  <c r="DH55" i="10"/>
  <c r="DH52" i="10"/>
  <c r="DH47" i="10"/>
  <c r="DH49" i="10"/>
  <c r="DG58" i="10"/>
  <c r="DG108" i="10"/>
  <c r="DG18" i="10"/>
  <c r="DG150" i="10"/>
  <c r="DG104" i="10"/>
  <c r="DG74" i="10"/>
  <c r="DG205" i="10"/>
  <c r="DG35" i="10"/>
  <c r="DG134" i="10"/>
  <c r="DG59" i="10"/>
  <c r="DG151" i="10"/>
  <c r="DG99" i="10"/>
  <c r="DG139" i="10"/>
  <c r="DG24" i="10"/>
  <c r="DG73" i="10"/>
  <c r="DG110" i="10"/>
  <c r="DG82" i="10"/>
  <c r="DG143" i="10"/>
  <c r="DG148" i="10"/>
  <c r="DG136" i="10"/>
  <c r="DH51" i="10"/>
  <c r="DH53" i="10"/>
  <c r="DH56" i="10"/>
  <c r="DH54" i="10"/>
  <c r="DG180" i="10"/>
  <c r="DG75" i="10"/>
  <c r="DG147" i="10"/>
  <c r="DG32" i="10"/>
  <c r="DG69" i="10"/>
  <c r="DG121" i="10"/>
  <c r="DG178" i="10"/>
  <c r="DG127" i="10"/>
  <c r="DG170" i="10"/>
  <c r="DG114" i="10"/>
  <c r="DG153" i="10"/>
  <c r="DG130" i="10"/>
  <c r="DG85" i="10"/>
  <c r="DG11" i="10"/>
  <c r="DG30" i="10"/>
  <c r="DG129" i="10"/>
  <c r="DG160" i="10"/>
  <c r="DG168" i="10"/>
  <c r="DG106" i="10"/>
  <c r="DH50" i="10"/>
  <c r="DH48" i="10"/>
  <c r="DG27" i="10"/>
  <c r="DG199" i="10"/>
  <c r="DG146" i="10"/>
  <c r="DG161" i="10"/>
  <c r="DG169" i="10"/>
  <c r="DG184" i="10"/>
  <c r="DG177" i="10"/>
  <c r="DG158" i="10"/>
  <c r="DG34" i="10"/>
  <c r="DG14" i="10"/>
  <c r="DG181" i="10"/>
  <c r="DG23" i="10"/>
  <c r="DG107" i="10"/>
  <c r="DG84" i="10"/>
  <c r="DD70" i="10" l="1"/>
  <c r="DE174" i="10"/>
  <c r="DF174" i="10" s="1"/>
  <c r="DE87" i="10"/>
  <c r="DF87" i="10" s="1"/>
  <c r="DE135" i="10"/>
  <c r="DF135" i="10" s="1"/>
  <c r="DE156" i="10"/>
  <c r="DF156" i="10" s="1"/>
  <c r="DD91" i="10"/>
  <c r="DD96" i="10"/>
  <c r="DD200" i="10"/>
  <c r="DD113" i="10"/>
  <c r="DE171" i="10"/>
  <c r="DF171" i="10" s="1"/>
  <c r="DE131" i="10"/>
  <c r="DF131" i="10" s="1"/>
  <c r="DD159" i="10"/>
  <c r="DE67" i="10"/>
  <c r="DF67" i="10" s="1"/>
  <c r="DE76" i="10"/>
  <c r="DF76" i="10" s="1"/>
  <c r="DE191" i="10"/>
  <c r="DF191" i="10" s="1"/>
  <c r="DE19" i="10"/>
  <c r="DF19" i="10" s="1"/>
  <c r="DE62" i="10"/>
  <c r="DF62" i="10" s="1"/>
  <c r="DE198" i="10"/>
  <c r="DF198" i="10" s="1"/>
  <c r="DD186" i="10"/>
  <c r="DE186" i="10"/>
  <c r="DF186" i="10" s="1"/>
  <c r="DD101" i="10"/>
  <c r="DE101" i="10"/>
  <c r="DF101" i="10" s="1"/>
  <c r="DE117" i="10"/>
  <c r="DF117" i="10" s="1"/>
  <c r="DD117" i="10"/>
  <c r="DE103" i="10"/>
  <c r="DF103" i="10" s="1"/>
  <c r="DD103" i="10"/>
  <c r="DD190" i="10"/>
  <c r="DE190" i="10"/>
  <c r="DF190" i="10" s="1"/>
  <c r="DE42" i="10"/>
  <c r="DF42" i="10" s="1"/>
  <c r="DD42" i="10"/>
  <c r="DD125" i="10"/>
  <c r="DE125" i="10"/>
  <c r="DF125" i="10" s="1"/>
  <c r="DD179" i="10"/>
  <c r="DE179" i="10"/>
  <c r="DF179" i="10" s="1"/>
  <c r="DD142" i="10"/>
  <c r="DE142" i="10"/>
  <c r="DF142" i="10" s="1"/>
  <c r="DD92" i="10"/>
  <c r="DE92" i="10"/>
  <c r="DF92" i="10" s="1"/>
  <c r="DD17" i="10"/>
  <c r="DE17" i="10"/>
  <c r="DF17" i="10" s="1"/>
  <c r="DE93" i="10"/>
  <c r="DF93" i="10" s="1"/>
  <c r="DD93" i="10"/>
  <c r="DD65" i="10"/>
  <c r="DE65" i="10"/>
  <c r="DF65" i="10" s="1"/>
  <c r="DE38" i="10"/>
  <c r="DF38" i="10" s="1"/>
  <c r="DD38" i="10"/>
  <c r="DD193" i="10"/>
  <c r="DE193" i="10"/>
  <c r="DF193" i="10" s="1"/>
  <c r="DD162" i="10"/>
  <c r="DE162" i="10"/>
  <c r="DF162" i="10" s="1"/>
  <c r="DD28" i="10"/>
  <c r="DE28" i="10"/>
  <c r="DF28" i="10" s="1"/>
  <c r="DE15" i="10"/>
  <c r="DF15" i="10" s="1"/>
  <c r="DD15" i="10"/>
  <c r="DE154" i="10"/>
  <c r="DF154" i="10" s="1"/>
  <c r="DD154" i="10"/>
  <c r="DD122" i="10"/>
  <c r="DE122" i="10"/>
  <c r="DF122" i="10" s="1"/>
  <c r="DD157" i="10"/>
  <c r="DE157" i="10"/>
  <c r="DF157" i="10" s="1"/>
  <c r="DE165" i="10"/>
  <c r="DF165" i="10" s="1"/>
  <c r="DD165" i="10"/>
  <c r="DD63" i="10"/>
  <c r="DE63" i="10"/>
  <c r="DF63" i="10" s="1"/>
  <c r="DD194" i="10"/>
  <c r="DE194" i="10"/>
  <c r="DF194" i="10" s="1"/>
  <c r="DD164" i="10"/>
  <c r="DE164" i="10"/>
  <c r="DF164" i="10" s="1"/>
  <c r="DD90" i="10"/>
  <c r="DE90" i="10"/>
  <c r="DF90" i="10" s="1"/>
  <c r="DD116" i="10"/>
  <c r="DE116" i="10"/>
  <c r="DF116" i="10" s="1"/>
  <c r="DD167" i="10"/>
  <c r="DE167" i="10"/>
  <c r="DF167" i="10" s="1"/>
  <c r="DD37" i="10"/>
  <c r="DE37" i="10"/>
  <c r="DF37" i="10" s="1"/>
  <c r="DE43" i="10"/>
  <c r="DF43" i="10" s="1"/>
  <c r="DD43" i="10"/>
  <c r="DE10" i="10"/>
  <c r="DF10" i="10" s="1"/>
  <c r="DD10" i="10"/>
  <c r="DD61" i="10"/>
  <c r="DE61" i="10"/>
  <c r="DF61" i="10" s="1"/>
  <c r="DD12" i="10"/>
  <c r="DE12" i="10"/>
  <c r="DF12" i="10" s="1"/>
  <c r="DD166" i="10"/>
  <c r="DE166" i="10"/>
  <c r="DF166" i="10" s="1"/>
  <c r="DD105" i="10"/>
  <c r="DE105" i="10"/>
  <c r="DF105" i="10" s="1"/>
  <c r="DD94" i="10"/>
  <c r="DE94" i="10"/>
  <c r="DF94" i="10" s="1"/>
  <c r="DE36" i="10"/>
  <c r="DF36" i="10" s="1"/>
  <c r="DD36" i="10"/>
  <c r="DD155" i="10"/>
  <c r="DE155" i="10"/>
  <c r="DF155" i="10" s="1"/>
  <c r="DE72" i="10"/>
  <c r="DF72" i="10" s="1"/>
  <c r="DD72" i="10"/>
  <c r="DE77" i="10"/>
  <c r="DF77" i="10" s="1"/>
  <c r="DD77" i="10"/>
  <c r="DD132" i="10"/>
  <c r="DE132" i="10"/>
  <c r="DF132" i="10" s="1"/>
  <c r="DD9" i="10"/>
  <c r="DE9" i="10"/>
  <c r="DF9" i="10" s="1"/>
  <c r="DE29" i="10"/>
  <c r="DF29" i="10" s="1"/>
  <c r="DD29" i="10"/>
  <c r="DE112" i="10"/>
  <c r="DF112" i="10" s="1"/>
  <c r="DD112" i="10"/>
  <c r="DD202" i="10"/>
  <c r="DE202" i="10"/>
  <c r="DF202" i="10" s="1"/>
  <c r="DD185" i="10"/>
  <c r="DE185" i="10"/>
  <c r="DF185" i="10" s="1"/>
  <c r="DE163" i="10"/>
  <c r="DF163" i="10" s="1"/>
  <c r="DD163" i="10"/>
  <c r="DD203" i="10"/>
  <c r="DE203" i="10"/>
  <c r="DF203" i="10" s="1"/>
  <c r="DE26" i="10"/>
  <c r="DF26" i="10" s="1"/>
  <c r="DD26" i="10"/>
  <c r="DE13" i="10"/>
  <c r="DF13" i="10" s="1"/>
  <c r="DD13" i="10"/>
  <c r="DD118" i="10"/>
  <c r="DE118" i="10"/>
  <c r="DF118" i="10" s="1"/>
  <c r="DD141" i="10"/>
  <c r="DE141" i="10"/>
  <c r="DF141" i="10" s="1"/>
  <c r="DD88" i="10"/>
  <c r="DE88" i="10"/>
  <c r="DF88" i="10" s="1"/>
  <c r="DD176" i="10"/>
  <c r="DE176" i="10"/>
  <c r="DF176" i="10" s="1"/>
  <c r="DE16" i="10"/>
  <c r="DF16" i="10" s="1"/>
  <c r="DD16" i="10"/>
  <c r="DD44" i="10"/>
  <c r="DE44" i="10"/>
  <c r="DF44" i="10" s="1"/>
  <c r="DD98" i="10"/>
  <c r="DE98" i="10"/>
  <c r="DF98" i="10" s="1"/>
  <c r="DD20" i="10"/>
  <c r="DE20" i="10"/>
  <c r="DF20" i="10" s="1"/>
  <c r="DE126" i="10"/>
  <c r="DF126" i="10" s="1"/>
  <c r="DD126" i="10"/>
  <c r="DE133" i="10"/>
  <c r="DF133" i="10" s="1"/>
  <c r="DD133" i="10"/>
  <c r="DE39" i="10"/>
  <c r="DF39" i="10" s="1"/>
  <c r="DD39" i="10"/>
  <c r="DD21" i="10"/>
  <c r="DE21" i="10"/>
  <c r="DF21" i="10" s="1"/>
  <c r="DD25" i="10"/>
  <c r="DE25" i="10"/>
  <c r="DF25" i="10" s="1"/>
  <c r="DD119" i="10"/>
  <c r="DE119" i="10"/>
  <c r="DF119" i="10" s="1"/>
  <c r="DD195" i="10"/>
  <c r="DE195" i="10"/>
  <c r="DF195" i="10" s="1"/>
  <c r="DE109" i="10"/>
  <c r="DF109" i="10" s="1"/>
  <c r="DD109" i="10"/>
  <c r="DE192" i="10"/>
  <c r="DF192" i="10" s="1"/>
  <c r="DD192" i="10"/>
  <c r="DD78" i="10"/>
  <c r="DE78" i="10"/>
  <c r="DF78" i="10" s="1"/>
  <c r="DD189" i="10"/>
  <c r="DE189" i="10"/>
  <c r="DF189" i="10" s="1"/>
  <c r="D191" i="17"/>
  <c r="DG70" i="10"/>
  <c r="DG174" i="10"/>
  <c r="DG171" i="10"/>
  <c r="DG76" i="10"/>
  <c r="DG62" i="10"/>
  <c r="DG87" i="10"/>
  <c r="DG131" i="10"/>
  <c r="DG191" i="10"/>
  <c r="DG156" i="10"/>
  <c r="DG135" i="10"/>
  <c r="DG19" i="10"/>
  <c r="DH62" i="10"/>
  <c r="DH75" i="10"/>
  <c r="DG198" i="10"/>
  <c r="DG101" i="10"/>
  <c r="DG179" i="10"/>
  <c r="DG92" i="10"/>
  <c r="DG166" i="10"/>
  <c r="DG94" i="10"/>
  <c r="DG155" i="10"/>
  <c r="DG9" i="10"/>
  <c r="DG185" i="10"/>
  <c r="DG203" i="10"/>
  <c r="DG141" i="10"/>
  <c r="DG176" i="10"/>
  <c r="DG44" i="10"/>
  <c r="DG20" i="10"/>
  <c r="DG21" i="10"/>
  <c r="DG119" i="10"/>
  <c r="DG78" i="10"/>
  <c r="DH106" i="10"/>
  <c r="DH69" i="10"/>
  <c r="DH131" i="10"/>
  <c r="DG79" i="10"/>
  <c r="DG145" i="10"/>
  <c r="DG31" i="10"/>
  <c r="DH134" i="10"/>
  <c r="DH74" i="10"/>
  <c r="DG197" i="10"/>
  <c r="DG40" i="10"/>
  <c r="DG96" i="10"/>
  <c r="DH99" i="10"/>
  <c r="DH205" i="10"/>
  <c r="DH184" i="10"/>
  <c r="DG80" i="10"/>
  <c r="DG22" i="10"/>
  <c r="DH160" i="10"/>
  <c r="DG152" i="10"/>
  <c r="DG33" i="10"/>
  <c r="DG81" i="10"/>
  <c r="DH85" i="10"/>
  <c r="DH180" i="10"/>
  <c r="DH143" i="10"/>
  <c r="DH70" i="10"/>
  <c r="DH150" i="10"/>
  <c r="DG204" i="10"/>
  <c r="DG60" i="10"/>
  <c r="DG196" i="10"/>
  <c r="DH170" i="10"/>
  <c r="DH110" i="10"/>
  <c r="DH104" i="10"/>
  <c r="DG137" i="10"/>
  <c r="DG67" i="10"/>
  <c r="DG113" i="10"/>
  <c r="DH114" i="10"/>
  <c r="DH151" i="10"/>
  <c r="DH87" i="10"/>
  <c r="DH199" i="10"/>
  <c r="DG182" i="10"/>
  <c r="DG144" i="10"/>
  <c r="DG188" i="10"/>
  <c r="DH148" i="10"/>
  <c r="DH107" i="10"/>
  <c r="DH147" i="10"/>
  <c r="DG64" i="10"/>
  <c r="DG95" i="10"/>
  <c r="DG187" i="10"/>
  <c r="DG83" i="10"/>
  <c r="DH59" i="10"/>
  <c r="DG149" i="10"/>
  <c r="DG140" i="10"/>
  <c r="DH161" i="10"/>
  <c r="DH73" i="10"/>
  <c r="DG68" i="10"/>
  <c r="DH130" i="10"/>
  <c r="DH108" i="10"/>
  <c r="DG186" i="10"/>
  <c r="DG190" i="10"/>
  <c r="DG125" i="10"/>
  <c r="DG142" i="10"/>
  <c r="DG17" i="10"/>
  <c r="DG65" i="10"/>
  <c r="DG193" i="10"/>
  <c r="DG28" i="10"/>
  <c r="DG157" i="10"/>
  <c r="DG63" i="10"/>
  <c r="DG164" i="10"/>
  <c r="DG116" i="10"/>
  <c r="DG37" i="10"/>
  <c r="DG12" i="10"/>
  <c r="DG105" i="10"/>
  <c r="DG132" i="10"/>
  <c r="DG202" i="10"/>
  <c r="DG118" i="10"/>
  <c r="DG88" i="10"/>
  <c r="DG98" i="10"/>
  <c r="DG25" i="10"/>
  <c r="DG195" i="10"/>
  <c r="DG189" i="10"/>
  <c r="DH168" i="10"/>
  <c r="DH135" i="10"/>
  <c r="DG71" i="10"/>
  <c r="DG124" i="10"/>
  <c r="DG102" i="10"/>
  <c r="DG111" i="10"/>
  <c r="DH127" i="10"/>
  <c r="DH174" i="10"/>
  <c r="DH169" i="10"/>
  <c r="DG172" i="10"/>
  <c r="DG66" i="10"/>
  <c r="DH158" i="10"/>
  <c r="DG41" i="10"/>
  <c r="DH136" i="10"/>
  <c r="DG97" i="10"/>
  <c r="DH76" i="10"/>
  <c r="DH58" i="10"/>
  <c r="DG42" i="10"/>
  <c r="DG38" i="10"/>
  <c r="DG15" i="10"/>
  <c r="DG165" i="10"/>
  <c r="DG43" i="10"/>
  <c r="DH121" i="10"/>
  <c r="DH84" i="10"/>
  <c r="DG57" i="10"/>
  <c r="DG115" i="10"/>
  <c r="DG89" i="10"/>
  <c r="DH139" i="10"/>
  <c r="DH178" i="10"/>
  <c r="DH156" i="10"/>
  <c r="DG138" i="10"/>
  <c r="DG183" i="10"/>
  <c r="DG86" i="10"/>
  <c r="DG159" i="10"/>
  <c r="DH181" i="10"/>
  <c r="DH177" i="10"/>
  <c r="DG120" i="10"/>
  <c r="DG100" i="10"/>
  <c r="DG200" i="10"/>
  <c r="DH82" i="10"/>
  <c r="DH129" i="10"/>
  <c r="DG173" i="10"/>
  <c r="DG201" i="10"/>
  <c r="DG91" i="10"/>
  <c r="DH146" i="10"/>
  <c r="DG128" i="10"/>
  <c r="DH191" i="10"/>
  <c r="DH171" i="10"/>
  <c r="DG175" i="10"/>
  <c r="DG123" i="10"/>
  <c r="DH153" i="10"/>
  <c r="D192" i="17" l="1"/>
  <c r="DH165" i="10"/>
  <c r="DH88" i="10"/>
  <c r="DH105" i="10"/>
  <c r="DH157" i="10"/>
  <c r="DH125" i="10"/>
  <c r="DH119" i="10"/>
  <c r="DH185" i="10"/>
  <c r="DH92" i="10"/>
  <c r="DG109" i="10"/>
  <c r="DG77" i="10"/>
  <c r="DG39" i="10"/>
  <c r="DG163" i="10"/>
  <c r="DG10" i="10"/>
  <c r="DG167" i="10"/>
  <c r="DG162" i="10"/>
  <c r="DH64" i="10"/>
  <c r="DH113" i="10"/>
  <c r="DH115" i="10"/>
  <c r="DH182" i="10"/>
  <c r="DH175" i="10"/>
  <c r="DH149" i="10"/>
  <c r="DH124" i="10"/>
  <c r="DH97" i="10"/>
  <c r="DH80" i="10"/>
  <c r="DH196" i="10"/>
  <c r="DH71" i="10"/>
  <c r="DH83" i="10"/>
  <c r="DH189" i="10"/>
  <c r="DH118" i="10"/>
  <c r="DH116" i="10"/>
  <c r="DH193" i="10"/>
  <c r="DH190" i="10"/>
  <c r="DH176" i="10"/>
  <c r="DH155" i="10"/>
  <c r="DH179" i="10"/>
  <c r="DG133" i="10"/>
  <c r="DG93" i="10"/>
  <c r="DG126" i="10"/>
  <c r="DG29" i="10"/>
  <c r="DG154" i="10"/>
  <c r="DG90" i="10"/>
  <c r="DH188" i="10"/>
  <c r="DH67" i="10"/>
  <c r="DH57" i="10"/>
  <c r="DH172" i="10"/>
  <c r="DH152" i="10"/>
  <c r="DH96" i="10"/>
  <c r="DH201" i="10"/>
  <c r="DH81" i="10"/>
  <c r="DH66" i="10"/>
  <c r="DH145" i="10"/>
  <c r="DH200" i="10"/>
  <c r="DH86" i="10"/>
  <c r="DH195" i="10"/>
  <c r="DH202" i="10"/>
  <c r="DH164" i="10"/>
  <c r="DH65" i="10"/>
  <c r="DH186" i="10"/>
  <c r="DH141" i="10"/>
  <c r="DH94" i="10"/>
  <c r="DH101" i="10"/>
  <c r="DG13" i="10"/>
  <c r="DG103" i="10"/>
  <c r="DG16" i="10"/>
  <c r="DG72" i="10"/>
  <c r="DG117" i="10"/>
  <c r="DG194" i="10"/>
  <c r="DH68" i="10"/>
  <c r="DH144" i="10"/>
  <c r="DH197" i="10"/>
  <c r="DH91" i="10"/>
  <c r="DH204" i="10"/>
  <c r="DH128" i="10"/>
  <c r="DH183" i="10"/>
  <c r="DH159" i="10"/>
  <c r="DH123" i="10"/>
  <c r="DH79" i="10"/>
  <c r="DH98" i="10"/>
  <c r="DH132" i="10"/>
  <c r="DH63" i="10"/>
  <c r="DH142" i="10"/>
  <c r="DH78" i="10"/>
  <c r="DH203" i="10"/>
  <c r="DH166" i="10"/>
  <c r="DH198" i="10"/>
  <c r="DG112" i="10"/>
  <c r="DG192" i="10"/>
  <c r="DG26" i="10"/>
  <c r="DG36" i="10"/>
  <c r="DG61" i="10"/>
  <c r="DG122" i="10"/>
  <c r="DH95" i="10"/>
  <c r="DH120" i="10"/>
  <c r="DH89" i="10"/>
  <c r="DH173" i="10"/>
  <c r="DH187" i="10"/>
  <c r="DH100" i="10"/>
  <c r="DH138" i="10"/>
  <c r="DH60" i="10"/>
  <c r="DH140" i="10"/>
  <c r="DH137" i="10"/>
  <c r="DH102" i="10"/>
  <c r="DH111" i="10"/>
  <c r="D193" i="17" l="1"/>
  <c r="DH122" i="10"/>
  <c r="DH194" i="10"/>
  <c r="DH90" i="10"/>
  <c r="DH133" i="10"/>
  <c r="DH77" i="10"/>
  <c r="DH109" i="10"/>
  <c r="DH61" i="10"/>
  <c r="DH117" i="10"/>
  <c r="DH154" i="10"/>
  <c r="DH162" i="10"/>
  <c r="DH192" i="10"/>
  <c r="DH72" i="10"/>
  <c r="DH126" i="10"/>
  <c r="DH167" i="10"/>
  <c r="DH112" i="10"/>
  <c r="DH103" i="10"/>
  <c r="DH93" i="10"/>
  <c r="DH163" i="10"/>
  <c r="D194" i="17" l="1"/>
  <c r="D195" i="17" l="1"/>
  <c r="D196" i="17" l="1"/>
  <c r="D197" i="17" l="1"/>
  <c r="D198" i="17" l="1"/>
  <c r="D199" i="17" l="1"/>
  <c r="D200" i="17" l="1"/>
  <c r="D201" i="17" l="1"/>
  <c r="D202" i="17" l="1"/>
  <c r="D203" i="17" l="1"/>
  <c r="D204" i="17" l="1"/>
  <c r="D205" i="17" l="1"/>
  <c r="D206" i="17" l="1"/>
  <c r="D207" i="17" l="1"/>
  <c r="D208" i="17" l="1"/>
  <c r="D209" i="17" l="1"/>
  <c r="D210" i="17" l="1"/>
  <c r="D211" i="17" l="1"/>
  <c r="D212" i="17" l="1"/>
  <c r="D213" i="17" l="1"/>
  <c r="D214" i="17" l="1"/>
  <c r="D215" i="17" l="1"/>
  <c r="D216" i="17" l="1"/>
  <c r="D217" i="17" l="1"/>
  <c r="D218" i="17" l="1"/>
  <c r="D219" i="17" l="1"/>
  <c r="D220" i="17" l="1"/>
  <c r="D221" i="17" l="1"/>
  <c r="D222" i="17" l="1"/>
  <c r="D223" i="17" l="1"/>
  <c r="D224" i="17" l="1"/>
  <c r="D225" i="17" l="1"/>
  <c r="D226" i="17" l="1"/>
  <c r="D227" i="17" l="1"/>
  <c r="D228" i="17" l="1"/>
  <c r="D229" i="17" l="1"/>
  <c r="D230" i="17" l="1"/>
  <c r="D231" i="17" l="1"/>
  <c r="D232" i="17" l="1"/>
  <c r="D233" i="17" l="1"/>
  <c r="D234" i="17" l="1"/>
  <c r="D235" i="17" l="1"/>
  <c r="D236" i="17" l="1"/>
  <c r="DT206" i="10"/>
  <c r="DX206" i="10" l="1"/>
  <c r="D296" i="17"/>
  <c r="ED206" i="10" l="1"/>
  <c r="EC206" i="10"/>
</calcChain>
</file>

<file path=xl/comments1.xml><?xml version="1.0" encoding="utf-8"?>
<comments xmlns="http://schemas.openxmlformats.org/spreadsheetml/2006/main">
  <authors>
    <author>Maths Kingdom</author>
  </authors>
  <commentList>
    <comment ref="C52" authorId="0">
      <text>
        <r>
          <rPr>
            <b/>
            <sz val="9"/>
            <color indexed="81"/>
            <rFont val="Tahoma"/>
            <family val="2"/>
          </rPr>
          <t>Maths Kingdom:</t>
        </r>
        <r>
          <rPr>
            <sz val="9"/>
            <color indexed="81"/>
            <rFont val="Tahoma"/>
            <family val="2"/>
          </rPr>
          <t xml:space="preserve">
use independent for behaviour</t>
        </r>
      </text>
    </comment>
  </commentList>
</comments>
</file>

<file path=xl/sharedStrings.xml><?xml version="1.0" encoding="utf-8"?>
<sst xmlns="http://schemas.openxmlformats.org/spreadsheetml/2006/main" count="3384" uniqueCount="684">
  <si>
    <t>Person</t>
  </si>
  <si>
    <t>Progress</t>
  </si>
  <si>
    <t>Homework</t>
  </si>
  <si>
    <t>is a very polite young lady and has been a pleasure to teach this year.</t>
  </si>
  <si>
    <t>Attitude</t>
  </si>
  <si>
    <t>Effort</t>
  </si>
  <si>
    <t>Behaviour</t>
  </si>
  <si>
    <t>Development</t>
  </si>
  <si>
    <t>Code</t>
  </si>
  <si>
    <t>HOMEWORK</t>
  </si>
  <si>
    <t>Person/Attitude</t>
  </si>
  <si>
    <t>More work is needed on</t>
  </si>
  <si>
    <t>More independent study is needed on</t>
  </si>
  <si>
    <t>Report</t>
  </si>
  <si>
    <t>Progress/effort</t>
  </si>
  <si>
    <t>Outstanding</t>
  </si>
  <si>
    <t>has a habit of distracting others in class during independent work.</t>
  </si>
  <si>
    <t>will need to ensure that she avoids distractions if she wishes to achieve her potential.</t>
  </si>
  <si>
    <t>has a habit of distracting others, preventing herself from completing all class work.</t>
  </si>
  <si>
    <t>needs to ensure that she is less talkative in class.</t>
  </si>
  <si>
    <t xml:space="preserve"> can be distracted in class and lacking in concentration. </t>
  </si>
  <si>
    <t>has had occasions where she has lacked in concentration and been distracted by others in class.</t>
  </si>
  <si>
    <t>has had occasions where she has lacked in concentration and distracted others in class.</t>
  </si>
  <si>
    <t>will need to ensure that she avoids distractions if she wishes full he full potential.</t>
  </si>
  <si>
    <t>still struggles to follow the class rules, despite numerous reminders on how to behave.</t>
  </si>
  <si>
    <t xml:space="preserve"> can be distracted in class and lacks consistent concentration. </t>
  </si>
  <si>
    <t xml:space="preserve"> </t>
  </si>
  <si>
    <t xml:space="preserve">attitude to learning can be immature though. She talks and doesn’t always concentrate on the lesson. </t>
  </si>
  <si>
    <t>is frequently distracted in class and can be lazy in lessons</t>
  </si>
  <si>
    <t>must also try and stay focused throughout the lesson to ensure she understands the work set.</t>
  </si>
  <si>
    <t xml:space="preserve">does need to focus more on her work in class rather than being distracted by those around her. </t>
  </si>
  <si>
    <t xml:space="preserve">has had occasions where she has become very easily distracted and pulled off task by her closest friends but these are rare. </t>
  </si>
  <si>
    <t>should have more confidence in her ability.</t>
  </si>
  <si>
    <t>Gender</t>
  </si>
  <si>
    <t>b</t>
  </si>
  <si>
    <t>Topic 1</t>
  </si>
  <si>
    <t>Topic 2</t>
  </si>
  <si>
    <t>Topic 3</t>
  </si>
  <si>
    <t>On Target</t>
  </si>
  <si>
    <t>Below target</t>
  </si>
  <si>
    <t>Above target … 100% effort ever lesson</t>
  </si>
  <si>
    <t>On target … 100% effort ever lesson</t>
  </si>
  <si>
    <t>below target … 100% effort ever lesson</t>
  </si>
  <si>
    <t xml:space="preserve">Progress and Effort </t>
  </si>
  <si>
    <t>AboveTragetAlwaysGivesEffort</t>
  </si>
  <si>
    <t>AboveTragetOcasionalyGivesEffort</t>
  </si>
  <si>
    <t>AboveTragetNeverGivesEnoughEffort</t>
  </si>
  <si>
    <t>OnTargetOcasionalyGivesEffort</t>
  </si>
  <si>
    <t>OnTargetNeverGivesEnoughEffort</t>
  </si>
  <si>
    <t>BelowTargetOcasionalyGivesEffort</t>
  </si>
  <si>
    <t>BelowTargetNeverGivesEnoughEffort</t>
  </si>
  <si>
    <t>OnTargetAlwaysGivesEffort</t>
  </si>
  <si>
    <t>BelowTargetAlwaysGivesEffort</t>
  </si>
  <si>
    <t>never gives enough effort</t>
  </si>
  <si>
    <t>Always gives effort</t>
  </si>
  <si>
    <t>on target very little effort most lessons</t>
  </si>
  <si>
    <t xml:space="preserve">below target … no effort any time </t>
  </si>
  <si>
    <t>below target very little effort most lessons</t>
  </si>
  <si>
    <t>1. Above Target  2. On Target  3. Below Target</t>
  </si>
  <si>
    <t>Causes distractions</t>
  </si>
  <si>
    <t xml:space="preserve"> has made excellent progress this year, I would expect nothing else with the effort given every lesson.</t>
  </si>
  <si>
    <t xml:space="preserve"> has made good progress this year, despite very little effort given every lesson.</t>
  </si>
  <si>
    <t>formula for progress</t>
  </si>
  <si>
    <t>Target Grade</t>
  </si>
  <si>
    <t>End of year achieved grade</t>
  </si>
  <si>
    <t>comparison</t>
  </si>
  <si>
    <t>Lookup number</t>
  </si>
  <si>
    <t>-</t>
  </si>
  <si>
    <t>+</t>
  </si>
  <si>
    <t>a</t>
  </si>
  <si>
    <t>c</t>
  </si>
  <si>
    <t>Type_1</t>
  </si>
  <si>
    <t>Type_2</t>
  </si>
  <si>
    <t>Type_3</t>
  </si>
  <si>
    <t>Grade system</t>
  </si>
  <si>
    <t>1-</t>
  </si>
  <si>
    <t>1</t>
  </si>
  <si>
    <t>1+</t>
  </si>
  <si>
    <t>2-</t>
  </si>
  <si>
    <t>2</t>
  </si>
  <si>
    <t>2+</t>
  </si>
  <si>
    <t>3-</t>
  </si>
  <si>
    <t>3</t>
  </si>
  <si>
    <t>3+</t>
  </si>
  <si>
    <t>4-</t>
  </si>
  <si>
    <t>4</t>
  </si>
  <si>
    <t>4+</t>
  </si>
  <si>
    <t>5-</t>
  </si>
  <si>
    <t>5</t>
  </si>
  <si>
    <t>5+</t>
  </si>
  <si>
    <t>6-</t>
  </si>
  <si>
    <t>6</t>
  </si>
  <si>
    <t>6+</t>
  </si>
  <si>
    <t>7-</t>
  </si>
  <si>
    <t>7</t>
  </si>
  <si>
    <t>7+</t>
  </si>
  <si>
    <t>8-</t>
  </si>
  <si>
    <t>8</t>
  </si>
  <si>
    <t>8+</t>
  </si>
  <si>
    <t>9-</t>
  </si>
  <si>
    <t>9</t>
  </si>
  <si>
    <t>9+</t>
  </si>
  <si>
    <t>-1</t>
  </si>
  <si>
    <t>+1</t>
  </si>
  <si>
    <t>-2</t>
  </si>
  <si>
    <t>+2</t>
  </si>
  <si>
    <t>-3</t>
  </si>
  <si>
    <t>+3</t>
  </si>
  <si>
    <t>-4</t>
  </si>
  <si>
    <t>+4</t>
  </si>
  <si>
    <t>-5</t>
  </si>
  <si>
    <t>+5</t>
  </si>
  <si>
    <t>-6</t>
  </si>
  <si>
    <t>+6</t>
  </si>
  <si>
    <t>-7</t>
  </si>
  <si>
    <t>+7</t>
  </si>
  <si>
    <t>-8</t>
  </si>
  <si>
    <t>+8</t>
  </si>
  <si>
    <t>-9</t>
  </si>
  <si>
    <t>+9</t>
  </si>
  <si>
    <t xml:space="preserve">  </t>
  </si>
  <si>
    <t>odd numbers</t>
  </si>
  <si>
    <t>even numbers</t>
  </si>
  <si>
    <t>measures</t>
  </si>
  <si>
    <t>data</t>
  </si>
  <si>
    <t>geometry</t>
  </si>
  <si>
    <t>factorising</t>
  </si>
  <si>
    <t>substitution</t>
  </si>
  <si>
    <t>indices</t>
  </si>
  <si>
    <t xml:space="preserve">quadratics equations </t>
  </si>
  <si>
    <t>linear equations</t>
  </si>
  <si>
    <t>completing the square</t>
  </si>
  <si>
    <t>simultaneous equations</t>
  </si>
  <si>
    <t>inequalities</t>
  </si>
  <si>
    <t>sequences</t>
  </si>
  <si>
    <t>trial and improvement</t>
  </si>
  <si>
    <t/>
  </si>
  <si>
    <t>addition</t>
  </si>
  <si>
    <t>subtraction</t>
  </si>
  <si>
    <t>multiplication</t>
  </si>
  <si>
    <t>ratio</t>
  </si>
  <si>
    <t>dividing</t>
  </si>
  <si>
    <t>whole numbers</t>
  </si>
  <si>
    <t xml:space="preserve">positive numbers </t>
  </si>
  <si>
    <t xml:space="preserve">negative numbers </t>
  </si>
  <si>
    <t>percentages</t>
  </si>
  <si>
    <t>fractions</t>
  </si>
  <si>
    <t>decimals</t>
  </si>
  <si>
    <t>converting between a percentage - faction - decimal</t>
  </si>
  <si>
    <t>bidmas</t>
  </si>
  <si>
    <t>percentage decrease</t>
  </si>
  <si>
    <t>percentage increase</t>
  </si>
  <si>
    <t>multiplying decimals</t>
  </si>
  <si>
    <t>rounding to nearest whole number</t>
  </si>
  <si>
    <t>rounding to the nearest 10</t>
  </si>
  <si>
    <t>rounding to the nearest 100</t>
  </si>
  <si>
    <t>rounding to the nearest 1000</t>
  </si>
  <si>
    <t>recurring decimal</t>
  </si>
  <si>
    <t>multiplying fractions</t>
  </si>
  <si>
    <t>dividing fractions</t>
  </si>
  <si>
    <t xml:space="preserve">adding fractions </t>
  </si>
  <si>
    <t>subtracting fractions</t>
  </si>
  <si>
    <t>ordering decimals</t>
  </si>
  <si>
    <t>fraction of an amount</t>
  </si>
  <si>
    <t>surds</t>
  </si>
  <si>
    <t xml:space="preserve">standard form </t>
  </si>
  <si>
    <t>estimating</t>
  </si>
  <si>
    <t>input machines</t>
  </si>
  <si>
    <t>triangular numbers</t>
  </si>
  <si>
    <t>prime numbers</t>
  </si>
  <si>
    <t>pascals triangle</t>
  </si>
  <si>
    <t>logic questions</t>
  </si>
  <si>
    <t>circles</t>
  </si>
  <si>
    <t>triangles</t>
  </si>
  <si>
    <t>quadrilaterals</t>
  </si>
  <si>
    <t>angles</t>
  </si>
  <si>
    <t>area</t>
  </si>
  <si>
    <t>perimeter</t>
  </si>
  <si>
    <t>volume</t>
  </si>
  <si>
    <t>surface area</t>
  </si>
  <si>
    <t>bearings</t>
  </si>
  <si>
    <t>circle theorems</t>
  </si>
  <si>
    <t>shape names and properties</t>
  </si>
  <si>
    <t>trigonometry</t>
  </si>
  <si>
    <t>parallel lines</t>
  </si>
  <si>
    <t>drawing graphs</t>
  </si>
  <si>
    <t>time</t>
  </si>
  <si>
    <t>probability</t>
  </si>
  <si>
    <t>two way tables</t>
  </si>
  <si>
    <t>bar charts</t>
  </si>
  <si>
    <t>pie charts</t>
  </si>
  <si>
    <t>stem and leaf</t>
  </si>
  <si>
    <t>tally charts</t>
  </si>
  <si>
    <t>pictograms</t>
  </si>
  <si>
    <t>scatter graphs</t>
  </si>
  <si>
    <t>mean</t>
  </si>
  <si>
    <t>mode</t>
  </si>
  <si>
    <t>median</t>
  </si>
  <si>
    <t>range</t>
  </si>
  <si>
    <t>averages</t>
  </si>
  <si>
    <t>Grade Table</t>
  </si>
  <si>
    <t>Development_1</t>
  </si>
  <si>
    <t>Development_2</t>
  </si>
  <si>
    <t>Development_3</t>
  </si>
  <si>
    <t>Areas struggled with this year are</t>
  </si>
  <si>
    <t>More work seems to be needed on</t>
  </si>
  <si>
    <t>Topics that need to be concentrated on are</t>
  </si>
  <si>
    <t>One area that seemed to cause issues this year was</t>
  </si>
  <si>
    <t>number</t>
  </si>
  <si>
    <t>algebra</t>
  </si>
  <si>
    <t>shape</t>
  </si>
  <si>
    <t>does have periods of silly behaviour, which can cause distractions for others in the class.</t>
  </si>
  <si>
    <t>does not stay focused on the task in hand and at times distracts others around her</t>
  </si>
  <si>
    <t>allows herself to be distracted by others resulting in not completing all work set.</t>
  </si>
  <si>
    <t>distracts others in the class resulting in not completing all work set.</t>
  </si>
  <si>
    <t>End of year grade</t>
  </si>
  <si>
    <t>is extremely quiet in class. It would be ideal if she contributed more to class discussions.</t>
  </si>
  <si>
    <t>needs to contribute more to class discussions.</t>
  </si>
  <si>
    <t>attends every lesson with a great attitude and ready to learn. It would be wonderful if she was not so reserved in class.</t>
  </si>
  <si>
    <t>pen</t>
  </si>
  <si>
    <t>pencil</t>
  </si>
  <si>
    <t>compass</t>
  </si>
  <si>
    <t>protractor</t>
  </si>
  <si>
    <t>calculator</t>
  </si>
  <si>
    <t>maths set</t>
  </si>
  <si>
    <t>ruler</t>
  </si>
  <si>
    <t>Equipment</t>
  </si>
  <si>
    <t xml:space="preserve">Always equipped </t>
  </si>
  <si>
    <t xml:space="preserve">Missing 1 piece of equipment </t>
  </si>
  <si>
    <t xml:space="preserve">Missing 2 pieces of equipment </t>
  </si>
  <si>
    <t xml:space="preserve">Missing 3 pieces of equipment </t>
  </si>
  <si>
    <t>Equipment_always</t>
  </si>
  <si>
    <t>Equipment_one_missing</t>
  </si>
  <si>
    <t>Piece 1</t>
  </si>
  <si>
    <t>Piece 2</t>
  </si>
  <si>
    <t>Piece 3</t>
  </si>
  <si>
    <t xml:space="preserve"> has made superb progress this year. I would expect nothing else with the effort given every lesson.</t>
  </si>
  <si>
    <t xml:space="preserve"> should feel extremely proud of her achievements so far. Keep up this effort and I am sure you will achieve your full potential.</t>
  </si>
  <si>
    <t xml:space="preserve"> should feel very proud of her achievements so far. Imagine what can be achieved if you put all your effort in to every lesson.</t>
  </si>
  <si>
    <t xml:space="preserve"> has made considerable progress this year, despite the lack of effort given every lesson.</t>
  </si>
  <si>
    <t xml:space="preserve"> should feel very proud of her achievements so far. Imagine what you would achieve if you put effort in to every lesson.</t>
  </si>
  <si>
    <t xml:space="preserve"> should feel very proud of her achievements so far. Keep up this effort and I am sure you will achieve your full potential.</t>
  </si>
  <si>
    <t xml:space="preserve"> should feel very proud of achieving the target grade so far. Imagine what would be achieved if you put all your effort in to every lesson.</t>
  </si>
  <si>
    <t xml:space="preserve"> should feel very proud of her achievements so far. Imagine what you would have achieved if you put a little bit of effort in to every lesson.</t>
  </si>
  <si>
    <t xml:space="preserve"> has not made good progress this year, which isn't surprising as she doesn’t always give every lesson her all.</t>
  </si>
  <si>
    <t xml:space="preserve"> lacks effort all of the time in class work and topic tests, resulting in not achieving the target grade set.</t>
  </si>
  <si>
    <t>Improve quality</t>
  </si>
  <si>
    <t>effort isn't always of the highest standard in class. Although this hasn’t had a negative effect on your progress made this year, imagine what would happen if you applied yourself in every lesson?</t>
  </si>
  <si>
    <t>effort isn't always of the highest standard, or existent in class. Luckily this hasn’t had a negative effect on her progress made this year.</t>
  </si>
  <si>
    <t>effort isn't always of the highest standard in class, which luckily hasn’t had a negative effect on progress made this year in achieving the target grade.</t>
  </si>
  <si>
    <t>effort is always of the highest standard in class, which has shown in the progress made this year.</t>
  </si>
  <si>
    <t>effort isn't always of the highest standard, or existent most of the time in class. Luckily, this hasn’t had a negative effect on the progress made this year. Imagine what would happen if you did apply yourself every lesson.</t>
  </si>
  <si>
    <t>effort is always of the highest standard in class, which has shown in the progress made this year; well done in overachieving.</t>
  </si>
  <si>
    <t>More time needs to spent on</t>
  </si>
  <si>
    <t>A topic I feel needs more time spent on is</t>
  </si>
  <si>
    <t>=</t>
  </si>
  <si>
    <t>She is extremely well behaved during all her lessons with myself.</t>
  </si>
  <si>
    <t>She will need to ensure that she avoids distractions if she wishes to achieve her potential.</t>
  </si>
  <si>
    <t>She has a habit of distracting others in class during independent work.</t>
  </si>
  <si>
    <t>She still struggles to follow the class rules, despite numerous reminders on how to behave.</t>
  </si>
  <si>
    <t>homework handed in this year has not been to a reasonable standard, something that needs to be worked on next year.</t>
  </si>
  <si>
    <t>She never needs to borrow equipment as she arrives fully prepared</t>
  </si>
  <si>
    <t>She fails to come to my lessons with a</t>
  </si>
  <si>
    <t>She comes to every lesson fully equipped</t>
  </si>
  <si>
    <t>Equipment_three_missing</t>
  </si>
  <si>
    <t>Equipment_two_missing</t>
  </si>
  <si>
    <t>finding the missing value</t>
  </si>
  <si>
    <t>shading a fraction of a shape</t>
  </si>
  <si>
    <t>roman numerals</t>
  </si>
  <si>
    <t>equivalent fractions</t>
  </si>
  <si>
    <t>questionnaires</t>
  </si>
  <si>
    <t xml:space="preserve">read / write numbers </t>
  </si>
  <si>
    <t>square / square root numbers</t>
  </si>
  <si>
    <t>cube / cube root numbers</t>
  </si>
  <si>
    <t xml:space="preserve">Lacks confidence </t>
  </si>
  <si>
    <t>worded questions</t>
  </si>
  <si>
    <t>problem solving</t>
  </si>
  <si>
    <t>expanding a bracket</t>
  </si>
  <si>
    <t>expanding brackets</t>
  </si>
  <si>
    <t>simplifying expressions</t>
  </si>
  <si>
    <t>collecting like terms</t>
  </si>
  <si>
    <t>the quadratic formula</t>
  </si>
  <si>
    <t xml:space="preserve">finding the value of  x </t>
  </si>
  <si>
    <t>quadratic sequences</t>
  </si>
  <si>
    <t>lowest common multiple</t>
  </si>
  <si>
    <t>highest common factor</t>
  </si>
  <si>
    <t>rounding to 1 decimal place</t>
  </si>
  <si>
    <t>rounding to 2 decimal places</t>
  </si>
  <si>
    <t>rounding to 3 decimal places</t>
  </si>
  <si>
    <t>rounding to 1 significant figure</t>
  </si>
  <si>
    <t>rounding to 2 significant figures</t>
  </si>
  <si>
    <t>rounding to 3 significant figures</t>
  </si>
  <si>
    <t>converting a percentage to a faction</t>
  </si>
  <si>
    <t>converting a percentage to a decimal</t>
  </si>
  <si>
    <t>converting a fraction to a decimal</t>
  </si>
  <si>
    <t>dividing decimals</t>
  </si>
  <si>
    <t xml:space="preserve">adding decimals </t>
  </si>
  <si>
    <t>subtracting decimals</t>
  </si>
  <si>
    <t>multiplying whole numbers</t>
  </si>
  <si>
    <t>dividing whole numbers</t>
  </si>
  <si>
    <t xml:space="preserve">adding whole numbers </t>
  </si>
  <si>
    <t>subtracting whole numbers</t>
  </si>
  <si>
    <t>ordering whole numbers</t>
  </si>
  <si>
    <t>multiplying negative numbers</t>
  </si>
  <si>
    <t>dividing negative numbers</t>
  </si>
  <si>
    <t xml:space="preserve">adding negative numbers </t>
  </si>
  <si>
    <t>subtracting negative numbers</t>
  </si>
  <si>
    <t>ordering negative numbers</t>
  </si>
  <si>
    <t>Fibonacci sequence</t>
  </si>
  <si>
    <t>histograms</t>
  </si>
  <si>
    <t>probability trees</t>
  </si>
  <si>
    <t>conversion graphs</t>
  </si>
  <si>
    <t>converting between - speed - distance - time</t>
  </si>
  <si>
    <t>converting between years - days - months</t>
  </si>
  <si>
    <t>money problems</t>
  </si>
  <si>
    <t>how to find the gradient of a line</t>
  </si>
  <si>
    <t>perpendicular lines</t>
  </si>
  <si>
    <t>plotting co-ordinates</t>
  </si>
  <si>
    <t>reading co-ordinates</t>
  </si>
  <si>
    <t>construction of a triangle</t>
  </si>
  <si>
    <t>constructing an angle</t>
  </si>
  <si>
    <t xml:space="preserve">converting an improper fraction to a mixed number </t>
  </si>
  <si>
    <t>polygons</t>
  </si>
  <si>
    <t>angles on a straight line</t>
  </si>
  <si>
    <t>angles in a triangle</t>
  </si>
  <si>
    <t>the literacy associated with Maths</t>
  </si>
  <si>
    <t>surface area of all 3d shapes</t>
  </si>
  <si>
    <t>2d shapes</t>
  </si>
  <si>
    <t>volume of all 3d shapes</t>
  </si>
  <si>
    <t>constructing a frequency polygon</t>
  </si>
  <si>
    <t>constructing a box and whisker plot</t>
  </si>
  <si>
    <t>mid point of a line</t>
  </si>
  <si>
    <t>angles in a quadrilateral</t>
  </si>
  <si>
    <t>Pythagoras theorem</t>
  </si>
  <si>
    <t>3d shapes</t>
  </si>
  <si>
    <t>the speed - distance - time formula</t>
  </si>
  <si>
    <t>the sine rule</t>
  </si>
  <si>
    <t>the cosine rule</t>
  </si>
  <si>
    <t>exam style questions</t>
  </si>
  <si>
    <t>cumulative frequency</t>
  </si>
  <si>
    <t>She arrives with all the equipment needed every lesson</t>
  </si>
  <si>
    <t>No sentence required</t>
  </si>
  <si>
    <t>She needs to ensure that every lesson she is equipped with a</t>
  </si>
  <si>
    <t>She needs to arrive to every lesson with a</t>
  </si>
  <si>
    <t>None submitted</t>
  </si>
  <si>
    <t>Sometimes hands in</t>
  </si>
  <si>
    <t>distracts others in the class so doesn’t always complete all work set.</t>
  </si>
  <si>
    <t>above target very little effort most lessons</t>
  </si>
  <si>
    <t xml:space="preserve">above target … no effort any time </t>
  </si>
  <si>
    <t xml:space="preserve">on target … no effort any time </t>
  </si>
  <si>
    <t>achieve, potential, progress, effort</t>
  </si>
  <si>
    <t xml:space="preserve">occasionally gives effort </t>
  </si>
  <si>
    <t>Above Target</t>
  </si>
  <si>
    <t xml:space="preserve"> has not made the expected progress this year. This is really unfortunate as she puts 100% effort in to every lesson.</t>
  </si>
  <si>
    <t xml:space="preserve"> should feel very proud of her achievements so far; it is a shame the expected target was not gained this year. However, keep up this exceptional effort and I am sure you will achieve your full potential.</t>
  </si>
  <si>
    <t>effort isn't always present in class the majority of the time. This has had a negative effect on her progress this year, resulting in her not achieving the set target grade.</t>
  </si>
  <si>
    <t>effort isn't always present in class work and topic tests. If she would have applied herself more in class, I am sure she would have made the expected progress.</t>
  </si>
  <si>
    <t>effort isn't always existent in class. This has resulted in her not making the expected progress this year.</t>
  </si>
  <si>
    <t>High quality</t>
  </si>
  <si>
    <t>always submits homework on time and to the highest quality.</t>
  </si>
  <si>
    <t>Remove THE WORD STANDARD!!!!!!!!!!</t>
  </si>
  <si>
    <t>homework standards do need to be improved next year, to ensure what is submitted is to a decent quality.</t>
  </si>
  <si>
    <t>needs to realise that homework is an important part of school life and needs to be handed in at a high standard.</t>
  </si>
  <si>
    <t>very rarely submits homework. This is something that needs to be worked on as homework helps to reinforce the understanding of class work.</t>
  </si>
  <si>
    <t>has struggled to hand homework in on a regular basis this year.</t>
  </si>
  <si>
    <t>very rarely hands in homework. This is something that needs to be worked on as homework helps to reinforce the understanding of class work.</t>
  </si>
  <si>
    <t>has struggled to hand in any homework this year. This is something that needs to be worked on as homework helps to underpin the understanding of class work.</t>
  </si>
  <si>
    <t>homework submitted has been non existent this year. This is something that does need to be worked on as homework helps to underpin the understanding of class work.</t>
  </si>
  <si>
    <t>has failed to submit homework this year which is something that needs to be worked on next year, as homework helps to underpin the understanding of class work.</t>
  </si>
  <si>
    <t>She is extremely well behaved during all her lessons; a great role model for the class.</t>
  </si>
  <si>
    <t>She can be distracted in class and in lacking in concentration.</t>
  </si>
  <si>
    <t>She has a habit of distracting others, preventing herself and others from completing all class work.</t>
  </si>
  <si>
    <t>Fails to comply with class rules</t>
  </si>
  <si>
    <t>doesn’t always have the greatest of intentions to come and try her best in every lesson.</t>
  </si>
  <si>
    <t>does not always come with the best intentions to learn.</t>
  </si>
  <si>
    <t>doesn’t always arrive with the best intentions to work hard every lesson due to her poor attitude towards learning.</t>
  </si>
  <si>
    <t>Behaviour_1</t>
  </si>
  <si>
    <t>Behaviour_4</t>
  </si>
  <si>
    <t>Behaviour_3</t>
  </si>
  <si>
    <t>Behaviour_2</t>
  </si>
  <si>
    <t>Name (remember to put 's in th box incase the name has an s at the end) comment on quality of homework (try to avoid she in the sentence) Avoid ACHIEVE……use standard and quality</t>
  </si>
  <si>
    <t>Name ….. Avoid sentences that involve using the name of the person////leave a gap (space) at the start of the sentence. If the sentence starts with jack(s)….  The put "'s " in cell E and leave no space at the start of the sentence …..use words achieve, potential, progress, effort....avoid standard</t>
  </si>
  <si>
    <t>is a very polite young man and has been a pleasure to teach this year.</t>
  </si>
  <si>
    <t>is extremely quiet in class. It would be ideal if he contributed more to class discussions.</t>
  </si>
  <si>
    <t>attends every lesson with a great attitude and ready to learn. It would be wonderful if he was not so reserved in class.</t>
  </si>
  <si>
    <t>should have more confidence in his ability.</t>
  </si>
  <si>
    <t>doesn’t always have the greatest of intentions to come and try his best in every lesson.</t>
  </si>
  <si>
    <t>doesn’t always arrive with the best intentions to work hard every lesson due to his poor attitude towards learning.</t>
  </si>
  <si>
    <t>homework is always completed on time; the quality of work handed in is always superb.</t>
  </si>
  <si>
    <t>He comes to every lesson fully equipped</t>
  </si>
  <si>
    <t>He arrives with all the equipment needed every lesson</t>
  </si>
  <si>
    <t>He needs to arrive to every lesson with a</t>
  </si>
  <si>
    <t>He fails to come to my lessons with a</t>
  </si>
  <si>
    <t>He never needs to borrow equipment as he arrives fully prepared</t>
  </si>
  <si>
    <t>He needs to ensure that every lesson he is equipped with a</t>
  </si>
  <si>
    <t>He can be distracted in class and in lacking in concentration.</t>
  </si>
  <si>
    <t>He has a habit of distracting others in class during independent work.</t>
  </si>
  <si>
    <t>He still struggles to follow the class rules, despite numerous reminders on how to behave.</t>
  </si>
  <si>
    <t>He is extremely well behaved during all his lessons with myself.</t>
  </si>
  <si>
    <t>He is extremely well behaved during all his lessons; a great role model for the class.</t>
  </si>
  <si>
    <t>He will need to ensure that he avoids distractions if he wishes to achieve his potential.</t>
  </si>
  <si>
    <t>He has a habit of distracting others, preventing himself and others from completing all class work.</t>
  </si>
  <si>
    <t xml:space="preserve"> should feel extremely proud of his achievements so far. Keep up this effort and I am sure you will achieve your full potential.</t>
  </si>
  <si>
    <t xml:space="preserve"> should feel very proud of his achievements so far. Imagine what can be achieved if you put all your effort in to every lesson.</t>
  </si>
  <si>
    <t xml:space="preserve"> should feel very proud of his achievements so far. Imagine what you would achieve if you put effort in to every lesson.</t>
  </si>
  <si>
    <t xml:space="preserve"> should feel very proud of his achievements so far. Keep up this effort and I am sure you will achieve your full potential.</t>
  </si>
  <si>
    <t xml:space="preserve"> should feel very proud of his achievements so far. Imagine what you would have achieved if you put a little bit of effort in to every lesson.</t>
  </si>
  <si>
    <t>effort isn't always of the highest standard, or existent in class. Luckily this hasn’t had a negative effect on his progress made this year.</t>
  </si>
  <si>
    <t xml:space="preserve"> should feel very proud of his achievements so far; it is a shame the expected target was not gained this year. However, keep up this exceptional effort and I am sure you will achieve your full potential.</t>
  </si>
  <si>
    <t xml:space="preserve"> has not made the expected progress this year. This is really unfortunate as he puts 100% effort in to every lesson.</t>
  </si>
  <si>
    <t xml:space="preserve"> has not made good progress this year, which isn't surprising as he doesn’t always give every lesson his all.</t>
  </si>
  <si>
    <t xml:space="preserve"> has made excellent progress this year, which is surprising as he doesn’t always give his full commitment in every lesson.</t>
  </si>
  <si>
    <t xml:space="preserve"> has made excellent progress this year, which is surprising as she doesn’t always give her full commitment in every lesson.</t>
  </si>
  <si>
    <t>effort isn't always present in class work and topic tests. If he would have applied himself more in class, I am sure he would have made the expected progress.</t>
  </si>
  <si>
    <t>effort isn't always present in class the majority of the time. This has had a negative effect on his progress this year, resulting in him not achieving the set target grade.</t>
  </si>
  <si>
    <t>effort isn't always existent in class. This has resulted in him not making the expected progress this year.</t>
  </si>
  <si>
    <t xml:space="preserve"> has made good progress this year, despite not always giving her all every lesson.</t>
  </si>
  <si>
    <t xml:space="preserve"> has made good progress this year, despite not always giving his all every lesson.</t>
  </si>
  <si>
    <t xml:space="preserve">Development </t>
  </si>
  <si>
    <t xml:space="preserve">1. Gives 100% effort every lessons   2. Doesn’t give effort every lesson but does occasionally   3.Give no  effort to any of the lessons  </t>
  </si>
  <si>
    <t>Development Sentence + 3 topics</t>
  </si>
  <si>
    <t>k but complete tasks</t>
  </si>
  <si>
    <t>this cell contains the data needed</t>
  </si>
  <si>
    <t>-1, 1, +1, -2 …</t>
  </si>
  <si>
    <t>1c, 1b, 1a, 2c …</t>
  </si>
  <si>
    <t>M</t>
  </si>
  <si>
    <t>F</t>
  </si>
  <si>
    <t>FRED</t>
  </si>
  <si>
    <t>proportion</t>
  </si>
  <si>
    <t>statistics</t>
  </si>
  <si>
    <t>Distracted by others</t>
  </si>
  <si>
    <t>..NAME… comment on behaviour   AVIOD disappointing, displays/ displayed…. USE MATHS</t>
  </si>
  <si>
    <t>Behaviour_5</t>
  </si>
  <si>
    <t>Willing to help others</t>
  </si>
  <si>
    <t>Assesment</t>
  </si>
  <si>
    <t>Average score</t>
  </si>
  <si>
    <t>In my opinion</t>
  </si>
  <si>
    <t>Asses_1</t>
  </si>
  <si>
    <t>Asses_2</t>
  </si>
  <si>
    <t>Asses_3</t>
  </si>
  <si>
    <t>.</t>
  </si>
  <si>
    <t>LEAVE A SPACE AT THE START</t>
  </si>
  <si>
    <t>On average she received</t>
  </si>
  <si>
    <t>homework is always completed on time and is of the highest quality.</t>
  </si>
  <si>
    <t>multi step questions</t>
  </si>
  <si>
    <r>
      <t>start with she…. equipment comment …..use organised and ensure equipment is in there…</t>
    </r>
    <r>
      <rPr>
        <b/>
        <sz val="11"/>
        <color theme="1"/>
        <rFont val="Calibri"/>
        <family val="2"/>
        <scheme val="minor"/>
      </rPr>
      <t xml:space="preserve"> do not use punctuation</t>
    </r>
    <r>
      <rPr>
        <sz val="11"/>
        <color theme="1"/>
        <rFont val="Calibri"/>
        <family val="2"/>
        <scheme val="minor"/>
      </rPr>
      <t>…… remember that the sentence will need to to flow with eqipment at the end</t>
    </r>
  </si>
  <si>
    <t>has been a pleasure to teach this year.</t>
  </si>
  <si>
    <t>is a polite pupil.</t>
  </si>
  <si>
    <t>She is always willing to help a classmate who has been unable to grasp a concept as quickly as herself. This demonstrates secure subject understanding.</t>
  </si>
  <si>
    <t>She shows good citizenship by assisting other students to correct their work. This demonstrates secure subject understanding.</t>
  </si>
  <si>
    <t>She shows good citizenship by assisting other students find errors in their work. This demonstrates secure subject understanding.</t>
  </si>
  <si>
    <t>She exhibits immature behaviour and constantly needs to be reminded not to talk during the lesson.</t>
  </si>
  <si>
    <t>In a recent assessment she received</t>
  </si>
  <si>
    <t>In her last assessment she received</t>
  </si>
  <si>
    <t>In a recent test she received</t>
  </si>
  <si>
    <t>Last assessment</t>
  </si>
  <si>
    <t xml:space="preserve">Above target  </t>
  </si>
  <si>
    <t>On target</t>
  </si>
  <si>
    <t>In my opinion she works at</t>
  </si>
  <si>
    <t>effort is always of the highest standard in class all of the time. Please don’t be too disappointed with your end of year grade. I am hopeful it will all come together next year.</t>
  </si>
  <si>
    <t>He shows good citizenship by assisting other students to correct their work. This demonstrates secure subject understanding.</t>
  </si>
  <si>
    <t>He shows good citizenship by assisting other students find errors in their work. This demonstrates secure subject understanding.</t>
  </si>
  <si>
    <t>He is always willing to help a classmate who has been unable to grasp a concept as quickly as himself. This demonstrates secure subject understanding.</t>
  </si>
  <si>
    <t>He exhibits immature behaviour and constantly needs to be reminded not to talk during the lesson.</t>
  </si>
  <si>
    <t>In a recent assessment he received</t>
  </si>
  <si>
    <t>In a recent test he received</t>
  </si>
  <si>
    <t>In his last assessment he received</t>
  </si>
  <si>
    <t>On average he received</t>
  </si>
  <si>
    <t>© 2017, Maths Kingdom, All Rights Reserved</t>
  </si>
  <si>
    <t>Surname, First name</t>
  </si>
  <si>
    <t>First name, Surname</t>
  </si>
  <si>
    <t>First Name</t>
  </si>
  <si>
    <t>Surname</t>
  </si>
  <si>
    <t>,</t>
  </si>
  <si>
    <t>Test 2</t>
  </si>
  <si>
    <t>Test 3</t>
  </si>
  <si>
    <t>Test 4</t>
  </si>
  <si>
    <t>Test 5</t>
  </si>
  <si>
    <t>Test 6</t>
  </si>
  <si>
    <t>Test 7</t>
  </si>
  <si>
    <t>Test 8</t>
  </si>
  <si>
    <t>Test 9</t>
  </si>
  <si>
    <t>Test 10</t>
  </si>
  <si>
    <t>Average</t>
  </si>
  <si>
    <t>Subject</t>
  </si>
  <si>
    <t>Type_12</t>
  </si>
  <si>
    <t>Type_22</t>
  </si>
  <si>
    <t>Type_32</t>
  </si>
  <si>
    <t>1c</t>
  </si>
  <si>
    <t>1b</t>
  </si>
  <si>
    <t>1a</t>
  </si>
  <si>
    <t>2c</t>
  </si>
  <si>
    <t>2b</t>
  </si>
  <si>
    <t>2a</t>
  </si>
  <si>
    <t>3c</t>
  </si>
  <si>
    <t>3b</t>
  </si>
  <si>
    <t>3a</t>
  </si>
  <si>
    <t>4c</t>
  </si>
  <si>
    <t>4b</t>
  </si>
  <si>
    <t>4a</t>
  </si>
  <si>
    <t>5c</t>
  </si>
  <si>
    <t>5b</t>
  </si>
  <si>
    <t>5a</t>
  </si>
  <si>
    <t>6c</t>
  </si>
  <si>
    <t>6b</t>
  </si>
  <si>
    <t>6a</t>
  </si>
  <si>
    <t>7c</t>
  </si>
  <si>
    <t>7b</t>
  </si>
  <si>
    <t>7a</t>
  </si>
  <si>
    <t>8c</t>
  </si>
  <si>
    <t>8b</t>
  </si>
  <si>
    <t>8a</t>
  </si>
  <si>
    <t>9c</t>
  </si>
  <si>
    <t>9b</t>
  </si>
  <si>
    <t>9a</t>
  </si>
  <si>
    <t>Average for Report</t>
  </si>
  <si>
    <t>Sentence Average for Report</t>
  </si>
  <si>
    <t>Surname Paste for separate</t>
  </si>
  <si>
    <t>First name Paste for separate</t>
  </si>
  <si>
    <t>First name without space at the start</t>
  </si>
  <si>
    <t>Assessment</t>
  </si>
  <si>
    <t>exam technique</t>
  </si>
  <si>
    <t>problem solving questions</t>
  </si>
  <si>
    <t>Pleasant pupil, quiet in class</t>
  </si>
  <si>
    <t>Development sentence + 1 topic</t>
  </si>
  <si>
    <t>… then the topics will follow in a list …...Just the sentence no name or she at start</t>
  </si>
  <si>
    <t>Development sentence + 3 topics</t>
  </si>
  <si>
    <t>Development sentence + 2 topics</t>
  </si>
  <si>
    <t>Gives 100% effort every lesson</t>
  </si>
  <si>
    <t>Gives no effort to any lesson</t>
  </si>
  <si>
    <t>Gives occasional effort to the lesson</t>
  </si>
  <si>
    <t>Poor attitude to learning</t>
  </si>
  <si>
    <t>..NAME… comment on the actual person and her attitude… class contributions.  Have Mathematics… don’t comment on hard working etc.</t>
  </si>
  <si>
    <t xml:space="preserve"> in her assessments.</t>
  </si>
  <si>
    <t xml:space="preserve"> in his assessments.</t>
  </si>
  <si>
    <t xml:space="preserve"> in all her assessments.</t>
  </si>
  <si>
    <t xml:space="preserve"> in all his assessments.</t>
  </si>
  <si>
    <t xml:space="preserve"> in her assessments this year.</t>
  </si>
  <si>
    <t xml:space="preserve"> in his assessments this year.</t>
  </si>
  <si>
    <t>start with she…. equipment comment …..use organised and ensure equipment is in there… do not wuse punctuation…… remember that the sentence will need to to flow with equipment at the end</t>
  </si>
  <si>
    <t>REMOVE ORGANISED Keep standard and quality</t>
  </si>
  <si>
    <t>could it be reworded using exhibits?.... Should members say pupils</t>
  </si>
  <si>
    <t xml:space="preserve">On occasions, poor attitude to learning </t>
  </si>
  <si>
    <t>Error Checking</t>
  </si>
  <si>
    <t>Maths</t>
  </si>
  <si>
    <t>English</t>
  </si>
  <si>
    <t>Science</t>
  </si>
  <si>
    <t>History</t>
  </si>
  <si>
    <t>Geography</t>
  </si>
  <si>
    <t>Ict</t>
  </si>
  <si>
    <t>D &amp; T</t>
  </si>
  <si>
    <t>music</t>
  </si>
  <si>
    <t>French</t>
  </si>
  <si>
    <t>Spanish</t>
  </si>
  <si>
    <t>Mathematics</t>
  </si>
  <si>
    <t>Type_4</t>
  </si>
  <si>
    <t>Start with the lowest grade</t>
  </si>
  <si>
    <t>Type_43</t>
  </si>
  <si>
    <t>Mathematical</t>
  </si>
  <si>
    <t>History lessons</t>
  </si>
  <si>
    <t>"&amp;VLOOKUP(1,L258:AO258,A1,FALSE)&amp;"</t>
  </si>
  <si>
    <t>Causation   </t>
  </si>
  <si>
    <t>Consequence</t>
  </si>
  <si>
    <t>Change and continuity</t>
  </si>
  <si>
    <t>Enquiry</t>
  </si>
  <si>
    <t>Interpretations</t>
  </si>
  <si>
    <t>SPAG</t>
  </si>
  <si>
    <t>identify a wider range of causes</t>
  </si>
  <si>
    <t>describe a wider range of causes</t>
  </si>
  <si>
    <t>explain the most importance cause</t>
  </si>
  <si>
    <t>explain how causes can link together</t>
  </si>
  <si>
    <t>categorise causes into social, political, economic or religious etc.</t>
  </si>
  <si>
    <t>identify a wider range of consequences</t>
  </si>
  <si>
    <t>describe a wider range of consequences</t>
  </si>
  <si>
    <t>explain the most importance consequences</t>
  </si>
  <si>
    <t>explain how consequences can link together</t>
  </si>
  <si>
    <t>categorise consequences into social, political, economic or religious etc.</t>
  </si>
  <si>
    <t>identify changes and elements of continuity</t>
  </si>
  <si>
    <t>describe the impacts of change</t>
  </si>
  <si>
    <t>give reasons for continuity</t>
  </si>
  <si>
    <t>explain the most significant change</t>
  </si>
  <si>
    <t>use quotes to back up your points</t>
  </si>
  <si>
    <t>explain the message of the source</t>
  </si>
  <si>
    <t>suggest reasons why the source may be reliable</t>
  </si>
  <si>
    <t>explain why the source may be useful to a historian</t>
  </si>
  <si>
    <t>explain which source is the most reliable in your investigation</t>
  </si>
  <si>
    <t>explain which source is most useful to a historian</t>
  </si>
  <si>
    <t>give reasons for an interpretation </t>
  </si>
  <si>
    <t>describe how interpretations differ</t>
  </si>
  <si>
    <t>explain why interpretations may come about</t>
  </si>
  <si>
    <t>write in paragraphs</t>
  </si>
  <si>
    <t>use capital letters in your work</t>
  </si>
  <si>
    <t>use a wide range of vocabulary in your work </t>
  </si>
  <si>
    <t>use a wide range of punctuation in your work</t>
  </si>
  <si>
    <t>source analysis</t>
  </si>
  <si>
    <t>significance </t>
  </si>
  <si>
    <t>link chance and continuity to causation </t>
  </si>
  <si>
    <t>pose your own line of enquiry</t>
  </si>
  <si>
    <t>find your own relevant sources follow an enquiry</t>
  </si>
  <si>
    <t>use a variety of sources and interpretations to formulate an enquiry</t>
  </si>
  <si>
    <t>show a balance argument </t>
  </si>
  <si>
    <t>identify what is significant</t>
  </si>
  <si>
    <t>give reasons for an event being significant using the 5 Rs</t>
  </si>
  <si>
    <t>compare events to make a judgement as to which is most significant </t>
  </si>
  <si>
    <t>explain why the source is/isn't reliable</t>
  </si>
  <si>
    <t>explain why interpretations differ</t>
  </si>
  <si>
    <t>suggest reasons why this source may be useful to a historian</t>
  </si>
  <si>
    <t>use significance language through essays</t>
  </si>
  <si>
    <t>Test score contains a % sign</t>
  </si>
  <si>
    <t>Test score does not contain a % sign</t>
  </si>
  <si>
    <t>Grade</t>
  </si>
  <si>
    <t>which sentence</t>
  </si>
  <si>
    <t>solving problems</t>
  </si>
  <si>
    <t>Mathematical problem</t>
  </si>
  <si>
    <t>solutions to problems</t>
  </si>
  <si>
    <t>Mathematical ability</t>
  </si>
  <si>
    <t>ability in History</t>
  </si>
  <si>
    <t>source</t>
  </si>
  <si>
    <t>looking at evidence</t>
  </si>
  <si>
    <t>calculations</t>
  </si>
  <si>
    <t>work</t>
  </si>
  <si>
    <t>a calculation</t>
  </si>
  <si>
    <t>their work</t>
  </si>
  <si>
    <t>method used to solve a problem</t>
  </si>
  <si>
    <t>when analysing sources</t>
  </si>
  <si>
    <t>to problem solving</t>
  </si>
  <si>
    <t>problems</t>
  </si>
  <si>
    <t>sources</t>
  </si>
  <si>
    <t>solutions</t>
  </si>
  <si>
    <t>reliability</t>
  </si>
  <si>
    <t>source evaluation</t>
  </si>
  <si>
    <t>the purpose of the author to solve an enquiry</t>
  </si>
  <si>
    <t>being able to identify a wider range of causes</t>
  </si>
  <si>
    <t>being able to describe a wider range of causes</t>
  </si>
  <si>
    <t>explaining the most importance cause</t>
  </si>
  <si>
    <t>explaining how causes can link together</t>
  </si>
  <si>
    <t>categorising causes into social, political, economic or religious etc.</t>
  </si>
  <si>
    <t>being able to identify a wider range of consequences</t>
  </si>
  <si>
    <t>being able to identify changes and elements of continuity</t>
  </si>
  <si>
    <t>being able to explain the most significant change</t>
  </si>
  <si>
    <t>being able to identify what is significant</t>
  </si>
  <si>
    <t>using a wide range of vocabulary in your work </t>
  </si>
  <si>
    <t>using a wide range of punctuation in your work</t>
  </si>
  <si>
    <t>writing your work in paragraphs</t>
  </si>
  <si>
    <t>explaining why interpretations differ</t>
  </si>
  <si>
    <t>explaining why interpretations may come about</t>
  </si>
  <si>
    <t>describing how interpretations differ</t>
  </si>
  <si>
    <t>explaining which source is most useful to a historian</t>
  </si>
  <si>
    <t>explaining which source is the most reliable in your investigation</t>
  </si>
  <si>
    <t>explaining why the source may be useful to a historian</t>
  </si>
  <si>
    <t>explaining the message of the source</t>
  </si>
  <si>
    <t>using significance language through essays</t>
  </si>
  <si>
    <t>comparing events to make a judgement as to which is most significant </t>
  </si>
  <si>
    <t>giving reasons for an event being significant using the 5 Rs</t>
  </si>
  <si>
    <t>using a variety of sources formulate an enquiry</t>
  </si>
  <si>
    <t>finding your own relevant sources to follow an enquiry</t>
  </si>
  <si>
    <t>posing your own line of enquiry</t>
  </si>
  <si>
    <t>linking chance to causation </t>
  </si>
  <si>
    <t>linking continuity to causation </t>
  </si>
  <si>
    <t>explaining the most importance consequences</t>
  </si>
  <si>
    <t>explaining how consequences can link together</t>
  </si>
  <si>
    <t>being able to describe a wider range of consequences</t>
  </si>
  <si>
    <t>categorising consequences into social, political, economic or religious etc.</t>
  </si>
  <si>
    <t>change and continuity</t>
  </si>
  <si>
    <t>describing the impacts of change</t>
  </si>
  <si>
    <t>to be able to give reasons for continuity</t>
  </si>
  <si>
    <t>using a variety of interpretations to formulate an enquiry</t>
  </si>
  <si>
    <t>being able to show a balanced argument </t>
  </si>
  <si>
    <t>suggesting reasons why a source may be useful to a historian</t>
  </si>
  <si>
    <t>explaining why a source is/isn't reliable</t>
  </si>
  <si>
    <t>suggesting reasons why a source may be reliable</t>
  </si>
  <si>
    <t>using quotes to back up your points</t>
  </si>
  <si>
    <t>giving reasons for an interpretation </t>
  </si>
  <si>
    <r>
      <t>Percentage</t>
    </r>
    <r>
      <rPr>
        <b/>
        <sz val="12"/>
        <color rgb="FFFF0000"/>
        <rFont val="Calibri"/>
        <family val="2"/>
        <scheme val="minor"/>
      </rPr>
      <t>or</t>
    </r>
    <r>
      <rPr>
        <b/>
        <sz val="12"/>
        <rFont val="Calibri"/>
        <family val="2"/>
        <scheme val="minor"/>
      </rPr>
      <t xml:space="preserve"> level/grade</t>
    </r>
  </si>
  <si>
    <t>significance</t>
  </si>
  <si>
    <t>interpretations</t>
  </si>
  <si>
    <t>enquiry</t>
  </si>
  <si>
    <t>consequence</t>
  </si>
  <si>
    <t>causation</t>
  </si>
  <si>
    <t>Test</t>
  </si>
  <si>
    <t>historical</t>
  </si>
  <si>
    <t>historical enquires</t>
  </si>
  <si>
    <t>historical enquiry</t>
  </si>
  <si>
    <t>interpretations to historical events</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</si>
</sst>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
      <sz val="11"/>
      <color theme="9"/>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2"/>
      <color theme="1"/>
      <name val="Calibri"/>
      <family val="2"/>
      <scheme val="minor"/>
    </font>
    <font>
      <b/>
      <sz val="16"/>
      <color theme="1"/>
      <name val="Calibri"/>
      <family val="2"/>
      <scheme val="minor"/>
    </font>
    <font>
      <sz val="22"/>
      <color theme="0"/>
      <name val="Calibri"/>
      <family val="2"/>
      <scheme val="minor"/>
    </font>
    <font>
      <sz val="20"/>
      <name val="Calibri"/>
      <family val="2"/>
      <scheme val="minor"/>
    </font>
    <font>
      <sz val="12"/>
      <color theme="1"/>
      <name val="Calibri"/>
      <family val="2"/>
      <scheme val="minor"/>
    </font>
    <font>
      <sz val="12"/>
      <name val="Calibri"/>
      <family val="2"/>
      <scheme val="minor"/>
    </font>
    <font>
      <b/>
      <sz val="11"/>
      <color theme="1"/>
      <name val="Calibri"/>
      <family val="2"/>
      <scheme val="minor"/>
    </font>
    <font>
      <sz val="8"/>
      <color theme="1"/>
      <name val="Calibri"/>
      <family val="2"/>
      <scheme val="minor"/>
    </font>
    <font>
      <b/>
      <sz val="18"/>
      <color theme="1"/>
      <name val="Calibri"/>
      <family val="2"/>
      <scheme val="minor"/>
    </font>
    <font>
      <sz val="18"/>
      <color theme="0"/>
      <name val="Calibri"/>
      <family val="2"/>
      <scheme val="minor"/>
    </font>
    <font>
      <b/>
      <sz val="12"/>
      <color theme="1"/>
      <name val="Calibri"/>
      <family val="2"/>
      <scheme val="minor"/>
    </font>
    <font>
      <b/>
      <sz val="26"/>
      <color theme="1"/>
      <name val="Calibri"/>
      <family val="2"/>
      <scheme val="minor"/>
    </font>
    <font>
      <b/>
      <sz val="12"/>
      <name val="Calibri"/>
      <family val="2"/>
      <scheme val="minor"/>
    </font>
    <font>
      <b/>
      <sz val="12"/>
      <color theme="9"/>
      <name val="Calibri"/>
      <family val="2"/>
      <scheme val="minor"/>
    </font>
    <font>
      <b/>
      <sz val="12"/>
      <color rgb="FFFF0000"/>
      <name val="Calibri"/>
      <family val="2"/>
      <scheme val="minor"/>
    </font>
    <font>
      <b/>
      <sz val="11"/>
      <name val="Calibri"/>
      <family val="2"/>
      <scheme val="minor"/>
    </font>
    <font>
      <b/>
      <sz val="11"/>
      <color theme="9"/>
      <name val="Calibri"/>
      <family val="2"/>
      <scheme val="minor"/>
    </font>
    <font>
      <b/>
      <sz val="11"/>
      <color rgb="FFFF0000"/>
      <name val="Calibri"/>
      <family val="2"/>
      <scheme val="minor"/>
    </font>
    <font>
      <sz val="20"/>
      <color theme="9"/>
      <name val="Calibri"/>
      <family val="2"/>
      <scheme val="minor"/>
    </font>
    <font>
      <sz val="10"/>
      <color theme="1"/>
      <name val="Calibri"/>
      <family val="2"/>
      <scheme val="minor"/>
    </font>
    <font>
      <b/>
      <sz val="10"/>
      <color theme="1"/>
      <name val="Calibri"/>
      <family val="2"/>
      <scheme val="minor"/>
    </font>
    <font>
      <b/>
      <sz val="8"/>
      <color theme="1"/>
      <name val="Calibri"/>
      <family val="2"/>
      <scheme val="minor"/>
    </font>
    <font>
      <b/>
      <sz val="9"/>
      <color theme="1"/>
      <name val="Calibri"/>
      <family val="2"/>
      <scheme val="minor"/>
    </font>
    <font>
      <b/>
      <sz val="36"/>
      <color theme="0"/>
      <name val="Calibri"/>
      <family val="2"/>
      <scheme val="minor"/>
    </font>
    <font>
      <b/>
      <sz val="28"/>
      <color theme="0"/>
      <name val="Calibri"/>
      <family val="2"/>
      <scheme val="minor"/>
    </font>
    <font>
      <b/>
      <sz val="10"/>
      <name val="Calibri"/>
      <family val="2"/>
      <scheme val="minor"/>
    </font>
    <font>
      <b/>
      <sz val="36"/>
      <name val="Calibri"/>
      <family val="2"/>
      <scheme val="minor"/>
    </font>
    <font>
      <sz val="24"/>
      <color theme="1"/>
      <name val="Calibri"/>
      <family val="2"/>
      <scheme val="minor"/>
    </font>
    <font>
      <b/>
      <sz val="18"/>
      <name val="Calibri"/>
      <family val="2"/>
      <scheme val="minor"/>
    </font>
    <font>
      <b/>
      <sz val="14"/>
      <color theme="0"/>
      <name val="Calibri"/>
      <family val="2"/>
      <scheme val="minor"/>
    </font>
    <font>
      <sz val="12"/>
      <color theme="1"/>
      <name val="Times New Roman"/>
      <family val="1"/>
    </font>
    <font>
      <sz val="9"/>
      <color indexed="81"/>
      <name val="Tahoma"/>
      <family val="2"/>
    </font>
    <font>
      <b/>
      <sz val="9"/>
      <color indexed="81"/>
      <name val="Tahoma"/>
      <family val="2"/>
    </font>
    <font>
      <sz val="12"/>
      <color rgb="FF000000"/>
      <name val="Calibri"/>
      <family val="2"/>
      <scheme val="minor"/>
    </font>
    <font>
      <sz val="18"/>
      <name val="Calibri"/>
      <family val="2"/>
      <scheme val="minor"/>
    </font>
    <font>
      <b/>
      <sz val="18"/>
      <color theme="0"/>
      <name val="Calibri"/>
      <family val="2"/>
      <scheme val="minor"/>
    </font>
    <font>
      <b/>
      <sz val="18"/>
      <color rgb="FFFF0000"/>
      <name val="Calibri"/>
      <family val="2"/>
      <scheme val="minor"/>
    </font>
    <font>
      <sz val="12"/>
      <color rgb="FFFF0000"/>
      <name val="Calibri"/>
      <family val="2"/>
      <scheme val="minor"/>
    </font>
    <font>
      <b/>
      <sz val="20"/>
      <color theme="1"/>
      <name val="Calibri"/>
      <family val="2"/>
      <scheme val="minor"/>
    </font>
    <font>
      <b/>
      <sz val="14"/>
      <color rgb="FFFF0000"/>
      <name val="Calibri"/>
      <family val="2"/>
      <scheme val="minor"/>
    </font>
    <font>
      <sz val="36"/>
      <color theme="1"/>
      <name val="Calibri"/>
      <family val="2"/>
      <scheme val="minor"/>
    </font>
    <font>
      <b/>
      <sz val="8"/>
      <name val="Calibri"/>
      <family val="2"/>
      <scheme val="minor"/>
    </font>
    <font>
      <b/>
      <sz val="12"/>
      <color theme="0"/>
      <name val="Calibri"/>
      <family val="2"/>
      <scheme val="minor"/>
    </font>
    <font>
      <sz val="11"/>
      <color rgb="FF212121"/>
      <name val="Calibri"/>
      <family val="2"/>
      <scheme val="minor"/>
    </font>
    <font>
      <b/>
      <sz val="28"/>
      <name val="Calibri"/>
      <family val="2"/>
      <scheme val="minor"/>
    </font>
    <font>
      <b/>
      <sz val="11"/>
      <color theme="0"/>
      <name val="Calibri"/>
      <family val="2"/>
      <scheme val="minor"/>
    </font>
  </fonts>
  <fills count="34">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02E8F"/>
        <bgColor indexed="64"/>
      </patternFill>
    </fill>
    <fill>
      <patternFill patternType="solid">
        <fgColor rgb="FF9C8134"/>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rgb="FFF573EF"/>
        <bgColor indexed="64"/>
      </patternFill>
    </fill>
    <fill>
      <patternFill patternType="solid">
        <fgColor rgb="FF3399FF"/>
        <bgColor indexed="64"/>
      </patternFill>
    </fill>
    <fill>
      <patternFill patternType="solid">
        <fgColor theme="1" tint="0.499984740745262"/>
        <bgColor indexed="64"/>
      </patternFill>
    </fill>
    <fill>
      <patternFill patternType="solid">
        <fgColor rgb="FF66FF33"/>
        <bgColor indexed="64"/>
      </patternFill>
    </fill>
    <fill>
      <patternFill patternType="solid">
        <fgColor rgb="FFB5BDA7"/>
        <bgColor indexed="64"/>
      </patternFill>
    </fill>
    <fill>
      <patternFill patternType="solid">
        <fgColor rgb="FF1B5F5F"/>
        <bgColor indexed="64"/>
      </patternFill>
    </fill>
    <fill>
      <patternFill patternType="solid">
        <fgColor rgb="FFE1C2A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249977111117893"/>
        <bgColor indexed="64"/>
      </patternFill>
    </fill>
    <fill>
      <patternFill patternType="solid">
        <fgColor theme="7"/>
        <bgColor indexed="64"/>
      </patternFill>
    </fill>
    <fill>
      <patternFill patternType="solid">
        <fgColor theme="4" tint="0.79998168889431442"/>
        <bgColor indexed="64"/>
      </patternFill>
    </fill>
    <fill>
      <patternFill patternType="solid">
        <fgColor rgb="FF84E0B6"/>
        <bgColor indexed="64"/>
      </patternFill>
    </fill>
    <fill>
      <patternFill patternType="solid">
        <fgColor theme="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499984740745262"/>
        <bgColor indexed="64"/>
      </patternFill>
    </fill>
  </fills>
  <borders count="4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theme="8" tint="-0.24994659260841701"/>
      </left>
      <right style="medium">
        <color theme="8" tint="-0.24994659260841701"/>
      </right>
      <top style="medium">
        <color rgb="FFBB3BB5"/>
      </top>
      <bottom style="medium">
        <color theme="7" tint="0.39994506668294322"/>
      </bottom>
      <diagonal/>
    </border>
    <border>
      <left style="medium">
        <color auto="1"/>
      </left>
      <right style="medium">
        <color auto="1"/>
      </right>
      <top style="medium">
        <color auto="1"/>
      </top>
      <bottom style="medium">
        <color auto="1"/>
      </bottom>
      <diagonal/>
    </border>
    <border>
      <left/>
      <right style="medium">
        <color theme="8" tint="-0.24994659260841701"/>
      </right>
      <top style="medium">
        <color rgb="FFBB3BB5"/>
      </top>
      <bottom style="medium">
        <color theme="7" tint="0.39994506668294322"/>
      </bottom>
      <diagonal/>
    </border>
    <border>
      <left style="medium">
        <color theme="8" tint="-0.24994659260841701"/>
      </left>
      <right/>
      <top style="medium">
        <color rgb="FFBB3BB5"/>
      </top>
      <bottom style="medium">
        <color theme="7" tint="0.39994506668294322"/>
      </bottom>
      <diagonal/>
    </border>
    <border>
      <left style="thick">
        <color rgb="FFC73DA3"/>
      </left>
      <right style="thick">
        <color rgb="FFC73DA3"/>
      </right>
      <top style="thick">
        <color rgb="FFC73DA3"/>
      </top>
      <bottom style="thick">
        <color rgb="FFC73DA3"/>
      </bottom>
      <diagonal/>
    </border>
    <border>
      <left style="thick">
        <color rgb="FFFFC000"/>
      </left>
      <right style="thick">
        <color rgb="FFFFC000"/>
      </right>
      <top style="thick">
        <color rgb="FFFFC000"/>
      </top>
      <bottom style="thick">
        <color rgb="FFFFC000"/>
      </bottom>
      <diagonal/>
    </border>
    <border>
      <left style="thick">
        <color rgb="FF66FF33"/>
      </left>
      <right style="thick">
        <color rgb="FF66FF33"/>
      </right>
      <top style="thick">
        <color rgb="FF66FF33"/>
      </top>
      <bottom style="thick">
        <color rgb="FF66FF33"/>
      </bottom>
      <diagonal/>
    </border>
    <border>
      <left style="thick">
        <color rgb="FFB5BDA7"/>
      </left>
      <right style="thick">
        <color rgb="FFB5BDA7"/>
      </right>
      <top style="thick">
        <color rgb="FFB5BDA7"/>
      </top>
      <bottom style="thick">
        <color rgb="FFB5BDA7"/>
      </bottom>
      <diagonal/>
    </border>
    <border>
      <left style="thick">
        <color theme="4" tint="-0.24994659260841701"/>
      </left>
      <right style="thick">
        <color theme="4" tint="-0.24994659260841701"/>
      </right>
      <top style="thick">
        <color theme="4" tint="-0.24994659260841701"/>
      </top>
      <bottom style="thick">
        <color theme="4" tint="-0.24994659260841701"/>
      </bottom>
      <diagonal/>
    </border>
    <border>
      <left style="thin">
        <color auto="1"/>
      </left>
      <right style="thin">
        <color auto="1"/>
      </right>
      <top/>
      <bottom style="thin">
        <color auto="1"/>
      </bottom>
      <diagonal/>
    </border>
    <border>
      <left style="thick">
        <color rgb="FF996633"/>
      </left>
      <right style="thick">
        <color rgb="FF996633"/>
      </right>
      <top style="thick">
        <color rgb="FF996633"/>
      </top>
      <bottom style="thick">
        <color rgb="FF996633"/>
      </bottom>
      <diagonal/>
    </border>
    <border>
      <left/>
      <right style="thin">
        <color auto="1"/>
      </right>
      <top/>
      <bottom style="thin">
        <color auto="1"/>
      </bottom>
      <diagonal/>
    </border>
    <border>
      <left style="thick">
        <color theme="1" tint="4.9989318521683403E-2"/>
      </left>
      <right style="thick">
        <color theme="1" tint="4.9989318521683403E-2"/>
      </right>
      <top style="thick">
        <color theme="1" tint="4.9989318521683403E-2"/>
      </top>
      <bottom style="thick">
        <color theme="1" tint="4.9989318521683403E-2"/>
      </bottom>
      <diagonal/>
    </border>
    <border>
      <left/>
      <right/>
      <top style="medium">
        <color rgb="FFBB3BB5"/>
      </top>
      <bottom style="medium">
        <color theme="7" tint="0.39994506668294322"/>
      </bottom>
      <diagonal/>
    </border>
    <border>
      <left style="thin">
        <color auto="1"/>
      </left>
      <right style="thin">
        <color auto="1"/>
      </right>
      <top style="thin">
        <color auto="1"/>
      </top>
      <bottom/>
      <diagonal/>
    </border>
    <border>
      <left style="thin">
        <color auto="1"/>
      </left>
      <right style="thin">
        <color auto="1"/>
      </right>
      <top/>
      <bottom/>
      <diagonal/>
    </border>
    <border>
      <left style="thick">
        <color theme="5" tint="-0.24994659260841701"/>
      </left>
      <right style="thick">
        <color theme="5" tint="-0.24994659260841701"/>
      </right>
      <top style="thick">
        <color theme="5" tint="-0.24994659260841701"/>
      </top>
      <bottom style="thick">
        <color theme="5" tint="-0.24994659260841701"/>
      </bottom>
      <diagonal/>
    </border>
    <border>
      <left style="thick">
        <color rgb="FF996633"/>
      </left>
      <right style="thick">
        <color rgb="FF996633"/>
      </right>
      <top style="thick">
        <color rgb="FF996633"/>
      </top>
      <bottom/>
      <diagonal/>
    </border>
    <border>
      <left style="thick">
        <color rgb="FF996633"/>
      </left>
      <right style="thick">
        <color rgb="FF996633"/>
      </right>
      <top/>
      <bottom/>
      <diagonal/>
    </border>
    <border>
      <left style="thick">
        <color rgb="FF996633"/>
      </left>
      <right style="thick">
        <color rgb="FF996633"/>
      </right>
      <top/>
      <bottom style="thick">
        <color rgb="FF996633"/>
      </bottom>
      <diagonal/>
    </border>
    <border>
      <left/>
      <right style="medium">
        <color theme="8" tint="-0.499984740745262"/>
      </right>
      <top style="medium">
        <color rgb="FFC10B3F"/>
      </top>
      <bottom style="medium">
        <color rgb="FFC10B3F"/>
      </bottom>
      <diagonal/>
    </border>
    <border>
      <left style="medium">
        <color rgb="FF1F7B77"/>
      </left>
      <right style="medium">
        <color rgb="FF1F7B77"/>
      </right>
      <top style="medium">
        <color rgb="FF1F7B77"/>
      </top>
      <bottom style="thick">
        <color rgb="FF1F7B77"/>
      </bottom>
      <diagonal/>
    </border>
    <border>
      <left style="thick">
        <color rgb="FF84E0B6"/>
      </left>
      <right style="thick">
        <color rgb="FF84E0B6"/>
      </right>
      <top style="thick">
        <color rgb="FF84E0B6"/>
      </top>
      <bottom style="thick">
        <color rgb="FF84E0B6"/>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style="thick">
        <color theme="8" tint="-0.24994659260841701"/>
      </left>
      <right style="thick">
        <color theme="8" tint="-0.24994659260841701"/>
      </right>
      <top style="thick">
        <color theme="8" tint="-0.24994659260841701"/>
      </top>
      <bottom style="thick">
        <color theme="8" tint="-0.24994659260841701"/>
      </bottom>
      <diagonal/>
    </border>
  </borders>
  <cellStyleXfs count="1">
    <xf numFmtId="0" fontId="0" fillId="0" borderId="0"/>
  </cellStyleXfs>
  <cellXfs count="499">
    <xf numFmtId="0" fontId="0" fillId="0" borderId="0" xfId="0"/>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2" borderId="0" xfId="0" applyFill="1" applyAlignment="1">
      <alignment horizontal="center" vertical="center"/>
    </xf>
    <xf numFmtId="0" fontId="10" fillId="3" borderId="0" xfId="0" applyFont="1" applyFill="1" applyAlignment="1">
      <alignment horizontal="center"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5" fillId="0" borderId="0" xfId="0" applyFont="1" applyFill="1" applyAlignment="1">
      <alignment horizontal="center" vertical="center" wrapText="1"/>
    </xf>
    <xf numFmtId="0" fontId="7" fillId="0" borderId="0" xfId="0" applyFont="1" applyFill="1" applyAlignment="1">
      <alignment horizontal="center" vertical="center" textRotation="255" wrapText="1"/>
    </xf>
    <xf numFmtId="0" fontId="7" fillId="0" borderId="0" xfId="0" applyFont="1" applyAlignment="1">
      <alignment horizontal="center" vertical="center" textRotation="255"/>
    </xf>
    <xf numFmtId="0" fontId="7" fillId="0" borderId="0" xfId="0" applyFont="1" applyFill="1" applyAlignment="1">
      <alignment horizontal="center" vertical="center" textRotation="255"/>
    </xf>
    <xf numFmtId="0" fontId="10" fillId="0" borderId="0"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center" wrapText="1"/>
    </xf>
    <xf numFmtId="0" fontId="0" fillId="0" borderId="0" xfId="0" applyFill="1" applyBorder="1"/>
    <xf numFmtId="0" fontId="0" fillId="0" borderId="10" xfId="0" applyBorder="1" applyAlignment="1">
      <alignment horizontal="center" vertical="center"/>
    </xf>
    <xf numFmtId="0" fontId="0" fillId="0" borderId="10" xfId="0" applyFill="1" applyBorder="1" applyAlignment="1">
      <alignment horizontal="center" vertical="center"/>
    </xf>
    <xf numFmtId="0" fontId="0" fillId="6" borderId="10" xfId="0" applyFill="1" applyBorder="1" applyAlignment="1">
      <alignment horizontal="center" vertical="center"/>
    </xf>
    <xf numFmtId="0" fontId="0" fillId="6" borderId="10" xfId="0" applyFill="1" applyBorder="1" applyAlignment="1">
      <alignment horizontal="center" vertical="center" wrapText="1"/>
    </xf>
    <xf numFmtId="0" fontId="0" fillId="12" borderId="10" xfId="0" applyFill="1" applyBorder="1" applyAlignment="1">
      <alignment horizontal="center" vertical="center"/>
    </xf>
    <xf numFmtId="0" fontId="0" fillId="0" borderId="0" xfId="0" applyAlignment="1">
      <alignment horizontal="center"/>
    </xf>
    <xf numFmtId="0" fontId="5" fillId="0" borderId="0" xfId="0" applyFont="1" applyFill="1" applyAlignment="1">
      <alignment horizontal="center" vertical="center" textRotation="255" wrapText="1"/>
    </xf>
    <xf numFmtId="0" fontId="5" fillId="0" borderId="0" xfId="0" applyFont="1" applyAlignment="1">
      <alignment horizontal="center" vertical="center" textRotation="255"/>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16" fillId="0" borderId="0" xfId="0" applyFont="1" applyFill="1"/>
    <xf numFmtId="0" fontId="8" fillId="0" borderId="0" xfId="0" applyFont="1" applyFill="1" applyAlignment="1">
      <alignment horizontal="center" vertical="center"/>
    </xf>
    <xf numFmtId="0" fontId="12" fillId="0" borderId="0" xfId="0" applyFont="1" applyFill="1" applyAlignment="1">
      <alignment horizontal="center" vertical="center"/>
    </xf>
    <xf numFmtId="0" fontId="3" fillId="0" borderId="0" xfId="0" applyFont="1" applyFill="1"/>
    <xf numFmtId="0" fontId="4" fillId="0" borderId="0" xfId="0" applyFont="1" applyFill="1"/>
    <xf numFmtId="0" fontId="8" fillId="0" borderId="14" xfId="0" applyFont="1" applyFill="1" applyBorder="1" applyAlignment="1">
      <alignment horizontal="center" vertical="center"/>
    </xf>
    <xf numFmtId="0" fontId="0" fillId="0" borderId="0" xfId="0"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15"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2" borderId="0" xfId="0" applyFont="1" applyFill="1" applyAlignment="1">
      <alignment horizontal="center" vertical="center" wrapText="1"/>
    </xf>
    <xf numFmtId="0" fontId="21" fillId="0" borderId="0" xfId="0" applyFont="1" applyAlignment="1">
      <alignment horizontal="center" vertical="center" wrapText="1"/>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9" fillId="2" borderId="0" xfId="0" applyFont="1" applyFill="1" applyAlignment="1">
      <alignment horizontal="center" vertical="center"/>
    </xf>
    <xf numFmtId="0" fontId="21" fillId="0" borderId="0" xfId="0" applyFont="1" applyFill="1" applyAlignment="1">
      <alignment horizontal="center" vertical="center" wrapText="1"/>
    </xf>
    <xf numFmtId="0" fontId="15" fillId="3"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Alignment="1">
      <alignment horizontal="center" vertical="center" wrapText="1"/>
    </xf>
    <xf numFmtId="0" fontId="0" fillId="0" borderId="0" xfId="0" applyFill="1" applyAlignment="1">
      <alignment horizontal="center" vertical="center"/>
    </xf>
    <xf numFmtId="0" fontId="19" fillId="0" borderId="0" xfId="0" applyFont="1" applyFill="1" applyAlignment="1">
      <alignment horizontal="center" vertical="center"/>
    </xf>
    <xf numFmtId="0" fontId="23" fillId="0" borderId="0" xfId="0" applyFont="1" applyFill="1" applyAlignment="1">
      <alignment horizontal="center" vertical="center" wrapText="1"/>
    </xf>
    <xf numFmtId="0" fontId="24" fillId="2" borderId="0" xfId="0" applyFont="1" applyFill="1" applyAlignment="1">
      <alignment horizontal="center" vertical="center"/>
    </xf>
    <xf numFmtId="0" fontId="25" fillId="2" borderId="0" xfId="0" applyFont="1" applyFill="1" applyAlignment="1">
      <alignment horizontal="center" vertical="center"/>
    </xf>
    <xf numFmtId="0" fontId="15" fillId="2" borderId="0" xfId="0" applyFont="1" applyFill="1" applyAlignment="1">
      <alignment horizontal="center" vertical="center"/>
    </xf>
    <xf numFmtId="0" fontId="24" fillId="0" borderId="0" xfId="0" applyFont="1" applyFill="1" applyAlignment="1">
      <alignment horizontal="center" vertical="center" wrapText="1"/>
    </xf>
    <xf numFmtId="0" fontId="24" fillId="0" borderId="0" xfId="0" applyFont="1" applyFill="1" applyAlignment="1">
      <alignment horizontal="left" vertical="center" wrapText="1"/>
    </xf>
    <xf numFmtId="0" fontId="19" fillId="2" borderId="0" xfId="0" applyFont="1" applyFill="1" applyAlignment="1">
      <alignment horizontal="center" vertical="center" wrapText="1"/>
    </xf>
    <xf numFmtId="0" fontId="21" fillId="0" borderId="0" xfId="0" applyFont="1" applyBorder="1" applyAlignment="1">
      <alignment horizontal="center" vertical="center" wrapText="1"/>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24" fillId="0" borderId="0" xfId="0" applyFont="1" applyBorder="1" applyAlignment="1">
      <alignment horizontal="left" vertical="center" wrapText="1"/>
    </xf>
    <xf numFmtId="0" fontId="24" fillId="0" borderId="0" xfId="0" applyFont="1" applyBorder="1" applyAlignment="1">
      <alignment horizontal="center" vertical="center" wrapText="1"/>
    </xf>
    <xf numFmtId="0" fontId="8" fillId="0" borderId="12" xfId="0" applyFont="1" applyBorder="1"/>
    <xf numFmtId="0" fontId="8" fillId="0" borderId="15" xfId="0" applyFont="1" applyBorder="1"/>
    <xf numFmtId="0" fontId="12" fillId="0" borderId="0" xfId="0" applyFont="1"/>
    <xf numFmtId="0" fontId="27" fillId="0" borderId="0" xfId="0" applyFont="1"/>
    <xf numFmtId="0" fontId="8" fillId="0" borderId="0" xfId="0" applyFont="1"/>
    <xf numFmtId="0" fontId="8" fillId="3" borderId="0" xfId="0" applyFont="1" applyFill="1"/>
    <xf numFmtId="0" fontId="8" fillId="0" borderId="0" xfId="0" applyFont="1" applyFill="1"/>
    <xf numFmtId="0" fontId="8" fillId="0" borderId="0" xfId="0" applyFont="1" applyFill="1" applyAlignment="1">
      <alignment wrapText="1"/>
    </xf>
    <xf numFmtId="0" fontId="8" fillId="0" borderId="0" xfId="0" applyFont="1" applyFill="1" applyBorder="1" applyAlignment="1">
      <alignment horizontal="center" vertical="center"/>
    </xf>
    <xf numFmtId="0" fontId="1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8" fillId="0" borderId="0" xfId="0" applyFont="1" applyBorder="1"/>
    <xf numFmtId="0" fontId="8" fillId="0" borderId="25" xfId="0" applyFont="1" applyFill="1" applyBorder="1" applyAlignment="1">
      <alignment horizontal="center" vertical="center"/>
    </xf>
    <xf numFmtId="0" fontId="0" fillId="0" borderId="0" xfId="0" applyBorder="1"/>
    <xf numFmtId="0" fontId="29" fillId="0" borderId="0" xfId="0" applyFont="1" applyFill="1" applyAlignment="1">
      <alignment horizontal="center" vertical="center"/>
    </xf>
    <xf numFmtId="0" fontId="28" fillId="0" borderId="0" xfId="0" applyFont="1" applyFill="1" applyBorder="1"/>
    <xf numFmtId="0" fontId="28" fillId="0" borderId="0" xfId="0" applyFont="1" applyFill="1"/>
    <xf numFmtId="0" fontId="15" fillId="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textRotation="90"/>
    </xf>
    <xf numFmtId="0" fontId="9" fillId="0" borderId="0" xfId="0" applyFont="1" applyFill="1" applyBorder="1" applyAlignment="1">
      <alignment horizontal="center" vertical="center"/>
    </xf>
    <xf numFmtId="0" fontId="0" fillId="0" borderId="0" xfId="0" applyBorder="1" applyAlignment="1"/>
    <xf numFmtId="0" fontId="0" fillId="0" borderId="0" xfId="0" applyFont="1" applyFill="1"/>
    <xf numFmtId="0" fontId="30" fillId="0" borderId="0" xfId="0" applyFont="1" applyFill="1" applyAlignment="1">
      <alignment horizontal="center" vertical="center"/>
    </xf>
    <xf numFmtId="0" fontId="10" fillId="4" borderId="10" xfId="0" applyFont="1" applyFill="1" applyBorder="1" applyAlignment="1">
      <alignment horizontal="center" vertical="center"/>
    </xf>
    <xf numFmtId="0" fontId="26" fillId="0" borderId="0" xfId="0" applyFont="1" applyFill="1" applyAlignment="1">
      <alignment horizontal="center" vertical="center" wrapText="1"/>
    </xf>
    <xf numFmtId="0" fontId="0" fillId="0" borderId="0" xfId="0" applyFont="1" applyFill="1" applyAlignment="1">
      <alignment wrapText="1"/>
    </xf>
    <xf numFmtId="0" fontId="15" fillId="24" borderId="0" xfId="0" applyFont="1" applyFill="1" applyAlignment="1">
      <alignment horizontal="center" vertical="center"/>
    </xf>
    <xf numFmtId="0" fontId="29" fillId="13" borderId="0" xfId="0" applyFont="1" applyFill="1" applyAlignment="1">
      <alignment horizontal="center" vertical="center"/>
    </xf>
    <xf numFmtId="0" fontId="28" fillId="13" borderId="0" xfId="0" applyFont="1" applyFill="1" applyBorder="1"/>
    <xf numFmtId="0" fontId="30" fillId="2"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0" fillId="3" borderId="0" xfId="0" applyFont="1" applyFill="1" applyAlignment="1">
      <alignment horizontal="center" vertical="center"/>
    </xf>
    <xf numFmtId="0" fontId="19" fillId="3" borderId="0" xfId="0" applyFont="1" applyFill="1" applyAlignment="1">
      <alignment horizontal="center" vertical="center"/>
    </xf>
    <xf numFmtId="0" fontId="21" fillId="16" borderId="0" xfId="0" applyFont="1" applyFill="1" applyAlignment="1">
      <alignment horizontal="center" vertical="center" wrapText="1"/>
    </xf>
    <xf numFmtId="0" fontId="24" fillId="16" borderId="0" xfId="0" applyFont="1" applyFill="1" applyAlignment="1">
      <alignment horizontal="left" vertical="center" wrapText="1"/>
    </xf>
    <xf numFmtId="0" fontId="24" fillId="16" borderId="0" xfId="0" applyFont="1" applyFill="1" applyAlignment="1">
      <alignment horizontal="center" vertical="center" wrapText="1"/>
    </xf>
    <xf numFmtId="0" fontId="12" fillId="16" borderId="17" xfId="0" applyFont="1" applyFill="1" applyBorder="1" applyAlignment="1">
      <alignment horizontal="center" vertical="center"/>
    </xf>
    <xf numFmtId="0" fontId="12" fillId="16" borderId="0" xfId="0" applyFont="1" applyFill="1"/>
    <xf numFmtId="0" fontId="27" fillId="16" borderId="0" xfId="0" applyFont="1" applyFill="1"/>
    <xf numFmtId="0" fontId="8" fillId="16" borderId="0" xfId="0" applyFont="1" applyFill="1"/>
    <xf numFmtId="0" fontId="8" fillId="16" borderId="0" xfId="0" applyFont="1" applyFill="1" applyAlignment="1">
      <alignment wrapText="1"/>
    </xf>
    <xf numFmtId="0" fontId="0" fillId="2" borderId="10" xfId="0" applyFill="1" applyBorder="1"/>
    <xf numFmtId="0" fontId="10" fillId="0" borderId="0" xfId="0" applyFont="1" applyFill="1" applyBorder="1" applyAlignment="1">
      <alignment horizontal="center" vertical="center"/>
    </xf>
    <xf numFmtId="0" fontId="10" fillId="0" borderId="10" xfId="0" applyFont="1" applyBorder="1" applyAlignment="1">
      <alignment horizontal="center" vertical="center"/>
    </xf>
    <xf numFmtId="0" fontId="0" fillId="24" borderId="0" xfId="0" applyFont="1" applyFill="1" applyAlignment="1">
      <alignment wrapText="1"/>
    </xf>
    <xf numFmtId="0" fontId="5"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wrapText="1"/>
    </xf>
    <xf numFmtId="0" fontId="0" fillId="0" borderId="10" xfId="0" applyBorder="1" applyAlignment="1">
      <alignment wrapText="1"/>
    </xf>
    <xf numFmtId="0" fontId="13" fillId="0" borderId="10" xfId="0" applyFont="1" applyFill="1" applyBorder="1" applyAlignment="1">
      <alignment horizontal="left" vertical="center" wrapText="1"/>
    </xf>
    <xf numFmtId="0" fontId="0" fillId="0" borderId="0" xfId="0" applyFill="1" applyAlignment="1">
      <alignment horizontal="center"/>
    </xf>
    <xf numFmtId="0" fontId="5" fillId="0" borderId="0" xfId="0" applyFont="1" applyFill="1" applyAlignment="1">
      <alignment horizontal="center" wrapText="1"/>
    </xf>
    <xf numFmtId="0" fontId="14" fillId="0" borderId="10" xfId="0" applyFont="1" applyBorder="1" applyAlignment="1">
      <alignment horizontal="left" vertical="center" wrapText="1"/>
    </xf>
    <xf numFmtId="0" fontId="8" fillId="3" borderId="0" xfId="0" applyFont="1" applyFill="1" applyAlignment="1">
      <alignment wrapText="1"/>
    </xf>
    <xf numFmtId="0" fontId="0" fillId="0" borderId="0" xfId="0" applyBorder="1" applyAlignment="1">
      <alignment horizontal="center" vertical="center"/>
    </xf>
    <xf numFmtId="0" fontId="13" fillId="0" borderId="0" xfId="0" applyFont="1" applyFill="1" applyBorder="1" applyAlignment="1">
      <alignment horizontal="left" vertical="center" wrapText="1"/>
    </xf>
    <xf numFmtId="2" fontId="10" fillId="4" borderId="10" xfId="0" applyNumberFormat="1" applyFont="1" applyFill="1" applyBorder="1" applyAlignment="1">
      <alignment horizontal="center" vertical="center"/>
    </xf>
    <xf numFmtId="0" fontId="8" fillId="0" borderId="0" xfId="0" applyNumberFormat="1" applyFont="1" applyFill="1"/>
    <xf numFmtId="0" fontId="0" fillId="13" borderId="26" xfId="0" applyFill="1" applyBorder="1"/>
    <xf numFmtId="0" fontId="0" fillId="0" borderId="0" xfId="0" applyBorder="1" applyAlignment="1">
      <alignment textRotation="90"/>
    </xf>
    <xf numFmtId="0" fontId="9" fillId="4" borderId="10" xfId="0" applyFont="1" applyFill="1" applyBorder="1" applyAlignment="1">
      <alignment horizontal="center" vertical="center"/>
    </xf>
    <xf numFmtId="0" fontId="9" fillId="0" borderId="10" xfId="0" applyFont="1" applyFill="1" applyBorder="1" applyAlignment="1">
      <alignment horizontal="center" vertical="center"/>
    </xf>
    <xf numFmtId="0" fontId="0" fillId="0" borderId="0" xfId="0" applyFill="1" applyBorder="1" applyAlignment="1">
      <alignment textRotation="90"/>
    </xf>
    <xf numFmtId="0" fontId="24" fillId="0" borderId="10" xfId="0" applyFont="1" applyBorder="1" applyAlignment="1">
      <alignment horizontal="left" vertical="center" wrapText="1"/>
    </xf>
    <xf numFmtId="0" fontId="15" fillId="6" borderId="10"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19" fillId="0" borderId="0" xfId="0" applyFont="1" applyFill="1" applyAlignment="1">
      <alignment horizontal="center" vertical="center" wrapText="1"/>
    </xf>
    <xf numFmtId="0" fontId="6" fillId="0" borderId="0" xfId="0" applyFont="1" applyAlignment="1">
      <alignment vertical="center" wrapText="1"/>
    </xf>
    <xf numFmtId="0" fontId="0" fillId="13" borderId="26" xfId="0" applyFill="1" applyBorder="1" applyAlignment="1">
      <alignment wrapText="1"/>
    </xf>
    <xf numFmtId="0" fontId="0" fillId="0" borderId="0" xfId="0" applyFill="1" applyBorder="1" applyAlignment="1">
      <alignment wrapText="1"/>
    </xf>
    <xf numFmtId="0" fontId="0" fillId="13" borderId="10" xfId="0" applyFill="1" applyBorder="1"/>
    <xf numFmtId="0" fontId="0" fillId="13" borderId="27" xfId="0" applyFill="1" applyBorder="1"/>
    <xf numFmtId="0" fontId="0" fillId="13" borderId="27" xfId="0" applyFill="1" applyBorder="1" applyAlignment="1">
      <alignment wrapText="1"/>
    </xf>
    <xf numFmtId="0" fontId="0" fillId="13" borderId="10" xfId="0" applyFill="1" applyBorder="1" applyAlignment="1">
      <alignment horizontal="center" vertical="center"/>
    </xf>
    <xf numFmtId="0" fontId="15" fillId="2" borderId="0" xfId="0" applyFont="1" applyFill="1" applyAlignment="1">
      <alignment horizontal="center" vertical="center" wrapText="1"/>
    </xf>
    <xf numFmtId="0" fontId="14" fillId="0" borderId="0" xfId="0" applyFont="1" applyAlignment="1">
      <alignment horizontal="left" wrapText="1"/>
    </xf>
    <xf numFmtId="0" fontId="34" fillId="3" borderId="0" xfId="0" applyFont="1" applyFill="1" applyAlignment="1">
      <alignment horizontal="center" vertical="center" wrapText="1"/>
    </xf>
    <xf numFmtId="0" fontId="34" fillId="2" borderId="0" xfId="0" applyFont="1" applyFill="1" applyAlignment="1">
      <alignment horizontal="center" vertical="center" wrapText="1"/>
    </xf>
    <xf numFmtId="0" fontId="28" fillId="3" borderId="0" xfId="0" applyFont="1" applyFill="1" applyAlignment="1">
      <alignment wrapText="1"/>
    </xf>
    <xf numFmtId="0" fontId="28" fillId="0" borderId="0" xfId="0" applyFont="1" applyFill="1" applyAlignment="1">
      <alignment wrapText="1"/>
    </xf>
    <xf numFmtId="0" fontId="31" fillId="0" borderId="0" xfId="0" applyFont="1" applyAlignment="1">
      <alignment vertical="center"/>
    </xf>
    <xf numFmtId="0" fontId="29" fillId="0" borderId="0" xfId="0" applyFont="1" applyAlignment="1">
      <alignment vertical="center" wrapText="1"/>
    </xf>
    <xf numFmtId="0" fontId="15" fillId="0" borderId="0" xfId="0" applyFont="1" applyAlignment="1">
      <alignment horizontal="left" vertical="center" wrapText="1"/>
    </xf>
    <xf numFmtId="0" fontId="0" fillId="0" borderId="0" xfId="0" applyFill="1" applyAlignment="1">
      <alignment horizontal="left" vertical="center" wrapText="1"/>
    </xf>
    <xf numFmtId="0" fontId="10" fillId="4" borderId="0" xfId="0" applyFont="1" applyFill="1" applyBorder="1" applyAlignment="1">
      <alignment horizontal="center" vertical="center"/>
    </xf>
    <xf numFmtId="0" fontId="10" fillId="4" borderId="11" xfId="0" applyFont="1" applyFill="1" applyBorder="1" applyAlignment="1">
      <alignment horizontal="center" vertical="center"/>
    </xf>
    <xf numFmtId="0" fontId="12" fillId="0" borderId="22"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3" fillId="0" borderId="23" xfId="0" applyFont="1" applyBorder="1" applyProtection="1">
      <protection locked="0"/>
    </xf>
    <xf numFmtId="0" fontId="4" fillId="0" borderId="21" xfId="0" applyFont="1" applyBorder="1" applyProtection="1">
      <protection locked="0"/>
    </xf>
    <xf numFmtId="0" fontId="13" fillId="0" borderId="22" xfId="0" applyFont="1" applyFill="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6" fillId="0" borderId="28" xfId="0" applyFont="1" applyFill="1" applyBorder="1" applyProtection="1">
      <protection locked="0"/>
    </xf>
    <xf numFmtId="0" fontId="8" fillId="0" borderId="28" xfId="0" applyFont="1" applyFill="1" applyBorder="1" applyProtection="1">
      <protection locked="0"/>
    </xf>
    <xf numFmtId="0" fontId="13" fillId="0" borderId="28"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0" fillId="0" borderId="33" xfId="0" applyFont="1" applyBorder="1" applyAlignment="1">
      <alignment horizontal="left" vertical="center" wrapText="1"/>
    </xf>
    <xf numFmtId="0" fontId="8" fillId="0" borderId="0" xfId="0" applyFont="1" applyFill="1" applyBorder="1" applyAlignment="1" applyProtection="1">
      <alignment horizontal="center" vertical="center"/>
      <protection locked="0"/>
    </xf>
    <xf numFmtId="0" fontId="35" fillId="27" borderId="0" xfId="0" applyFont="1" applyFill="1" applyAlignment="1">
      <alignment horizontal="center" vertical="center" textRotation="90" wrapText="1"/>
    </xf>
    <xf numFmtId="0" fontId="13" fillId="0" borderId="0" xfId="0" applyFont="1" applyFill="1" applyBorder="1" applyAlignment="1" applyProtection="1">
      <alignment horizontal="center" vertical="center" wrapText="1"/>
      <protection locked="0"/>
    </xf>
    <xf numFmtId="0" fontId="10" fillId="2" borderId="0" xfId="0" applyFont="1" applyFill="1" applyBorder="1" applyAlignment="1">
      <alignment horizontal="center" vertical="center" wrapText="1"/>
    </xf>
    <xf numFmtId="0" fontId="0" fillId="0" borderId="0" xfId="0" applyAlignment="1">
      <alignment horizontal="center" vertical="center"/>
    </xf>
    <xf numFmtId="0" fontId="36" fillId="0" borderId="13" xfId="0" applyFont="1" applyFill="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0" fillId="0" borderId="0" xfId="0" applyAlignment="1">
      <alignment horizontal="center" vertical="center"/>
    </xf>
    <xf numFmtId="0" fontId="20" fillId="2" borderId="0" xfId="0" applyFont="1" applyFill="1" applyAlignment="1">
      <alignment horizontal="center" vertical="center" wrapText="1"/>
    </xf>
    <xf numFmtId="0" fontId="2" fillId="0" borderId="10" xfId="0" applyFont="1" applyBorder="1" applyAlignment="1">
      <alignment wrapText="1"/>
    </xf>
    <xf numFmtId="0" fontId="39" fillId="0" borderId="0" xfId="0" applyFont="1" applyAlignment="1">
      <alignment horizontal="lef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9" fillId="3" borderId="10" xfId="0" applyFont="1" applyFill="1" applyBorder="1" applyAlignment="1">
      <alignment horizontal="left" vertical="center" wrapText="1"/>
    </xf>
    <xf numFmtId="0" fontId="14" fillId="0" borderId="10" xfId="0" applyFont="1" applyBorder="1" applyAlignment="1">
      <alignment horizontal="left" wrapText="1"/>
    </xf>
    <xf numFmtId="0" fontId="19" fillId="3" borderId="27" xfId="0" applyFont="1" applyFill="1" applyBorder="1" applyAlignment="1">
      <alignment horizontal="left" vertical="center" wrapText="1"/>
    </xf>
    <xf numFmtId="0" fontId="0" fillId="0" borderId="0" xfId="0" applyAlignment="1">
      <alignment horizontal="center" vertical="center"/>
    </xf>
    <xf numFmtId="0" fontId="23" fillId="2" borderId="0" xfId="0" applyFont="1" applyFill="1" applyAlignment="1">
      <alignment horizontal="center" vertical="center"/>
    </xf>
    <xf numFmtId="0" fontId="26" fillId="2" borderId="0" xfId="0" applyFont="1" applyFill="1" applyAlignment="1">
      <alignment horizontal="center" vertical="center"/>
    </xf>
    <xf numFmtId="0" fontId="0" fillId="0" borderId="0" xfId="0" applyFill="1" applyAlignment="1">
      <alignment horizontal="left" vertical="center"/>
    </xf>
    <xf numFmtId="0" fontId="39" fillId="0" borderId="0" xfId="0" applyFont="1" applyAlignment="1">
      <alignment wrapText="1"/>
    </xf>
    <xf numFmtId="0" fontId="15" fillId="0" borderId="0" xfId="0" applyFont="1" applyFill="1" applyBorder="1" applyAlignment="1">
      <alignment horizontal="center" vertical="center"/>
    </xf>
    <xf numFmtId="0" fontId="34" fillId="0" borderId="0" xfId="0" applyFont="1" applyFill="1" applyAlignment="1">
      <alignment horizontal="center" vertical="center" wrapText="1"/>
    </xf>
    <xf numFmtId="0" fontId="0" fillId="0" borderId="0" xfId="0" applyFont="1" applyBorder="1" applyProtection="1">
      <protection locked="0"/>
    </xf>
    <xf numFmtId="0" fontId="0" fillId="3" borderId="0" xfId="0" applyFont="1" applyFill="1" applyProtection="1">
      <protection locked="0"/>
    </xf>
    <xf numFmtId="0" fontId="0" fillId="0" borderId="0" xfId="0" applyFont="1"/>
    <xf numFmtId="0" fontId="0" fillId="0" borderId="0" xfId="0" applyFont="1" applyFill="1" applyAlignment="1">
      <alignment horizontal="center" vertical="center" wrapText="1"/>
    </xf>
    <xf numFmtId="0" fontId="0" fillId="0" borderId="0" xfId="0" applyFont="1" applyFill="1" applyBorder="1"/>
    <xf numFmtId="0" fontId="0" fillId="0" borderId="0" xfId="0" applyFont="1" applyFill="1" applyAlignment="1">
      <alignment horizontal="left" vertical="center" wrapText="1"/>
    </xf>
    <xf numFmtId="0" fontId="14"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0" fillId="0" borderId="11" xfId="0" applyBorder="1" applyAlignment="1">
      <alignment horizontal="center" vertical="center"/>
    </xf>
    <xf numFmtId="0" fontId="42" fillId="0" borderId="10" xfId="0" applyFont="1" applyBorder="1" applyAlignment="1">
      <alignment wrapText="1"/>
    </xf>
    <xf numFmtId="0" fontId="0" fillId="0" borderId="0" xfId="0" applyAlignment="1">
      <alignment vertical="center" wrapText="1"/>
    </xf>
    <xf numFmtId="0" fontId="14" fillId="0" borderId="10" xfId="0" applyFont="1" applyBorder="1" applyAlignment="1">
      <alignment vertical="center" wrapText="1"/>
    </xf>
    <xf numFmtId="0" fontId="14" fillId="0" borderId="10" xfId="0" applyFont="1" applyFill="1" applyBorder="1" applyAlignment="1">
      <alignment vertical="center" wrapText="1"/>
    </xf>
    <xf numFmtId="0" fontId="13" fillId="0" borderId="0" xfId="0" applyFont="1" applyAlignment="1">
      <alignment horizontal="center" vertical="center"/>
    </xf>
    <xf numFmtId="0" fontId="13" fillId="0" borderId="0" xfId="0" applyFont="1"/>
    <xf numFmtId="0" fontId="13" fillId="0" borderId="0" xfId="0" applyFont="1" applyFill="1"/>
    <xf numFmtId="0" fontId="13" fillId="0" borderId="0" xfId="0" applyFont="1" applyFill="1" applyBorder="1"/>
    <xf numFmtId="0" fontId="36" fillId="0" borderId="0" xfId="0" applyFont="1" applyBorder="1" applyAlignment="1" applyProtection="1">
      <alignment horizontal="center" vertical="center" wrapText="1"/>
      <protection locked="0"/>
    </xf>
    <xf numFmtId="0" fontId="36" fillId="0" borderId="35" xfId="0" applyFont="1" applyFill="1" applyBorder="1" applyAlignment="1" applyProtection="1">
      <alignment horizontal="center" vertical="center" wrapText="1"/>
      <protection locked="0"/>
    </xf>
    <xf numFmtId="0" fontId="13"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xf>
    <xf numFmtId="0" fontId="13" fillId="3" borderId="0" xfId="0" applyFont="1" applyFill="1" applyAlignment="1">
      <alignment horizontal="center" vertical="center"/>
    </xf>
    <xf numFmtId="49" fontId="48" fillId="0" borderId="0" xfId="0" applyNumberFormat="1" applyFont="1" applyFill="1" applyBorder="1" applyAlignment="1">
      <alignment vertical="center" wrapText="1"/>
    </xf>
    <xf numFmtId="0" fontId="46" fillId="0" borderId="0" xfId="0" applyFont="1" applyFill="1" applyBorder="1"/>
    <xf numFmtId="0" fontId="13" fillId="0" borderId="10" xfId="0" applyFont="1" applyBorder="1" applyAlignment="1">
      <alignment horizontal="center" vertical="center"/>
    </xf>
    <xf numFmtId="0" fontId="13" fillId="0" borderId="10" xfId="0" applyNumberFormat="1"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0" xfId="0" applyFont="1" applyFill="1" applyAlignment="1">
      <alignment horizontal="center" vertical="center"/>
    </xf>
    <xf numFmtId="49" fontId="21" fillId="0" borderId="0" xfId="0" applyNumberFormat="1" applyFont="1" applyFill="1" applyBorder="1" applyAlignment="1">
      <alignment horizontal="center" vertical="center" wrapText="1"/>
    </xf>
    <xf numFmtId="10" fontId="13" fillId="0" borderId="0" xfId="0" applyNumberFormat="1" applyFont="1"/>
    <xf numFmtId="0" fontId="49" fillId="0" borderId="10" xfId="0" applyFont="1" applyBorder="1" applyAlignment="1">
      <alignment horizontal="center" vertical="center"/>
    </xf>
    <xf numFmtId="0" fontId="8" fillId="0" borderId="24" xfId="0" applyNumberFormat="1" applyFont="1" applyBorder="1" applyAlignment="1" applyProtection="1">
      <alignment horizontal="center" vertical="center"/>
      <protection locked="0"/>
    </xf>
    <xf numFmtId="0" fontId="8" fillId="0" borderId="24" xfId="0" applyNumberFormat="1" applyFont="1" applyFill="1" applyBorder="1" applyAlignment="1" applyProtection="1">
      <alignment horizontal="center" vertical="center"/>
      <protection locked="0"/>
    </xf>
    <xf numFmtId="0" fontId="8" fillId="0" borderId="24" xfId="0" applyNumberFormat="1" applyFont="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19" fillId="0" borderId="0" xfId="0" applyNumberFormat="1" applyFont="1" applyAlignment="1">
      <alignment horizontal="center" vertical="center" wrapText="1"/>
    </xf>
    <xf numFmtId="0" fontId="21" fillId="2" borderId="0" xfId="0" applyNumberFormat="1" applyFont="1" applyFill="1" applyAlignment="1">
      <alignment horizontal="center" vertical="center" wrapText="1"/>
    </xf>
    <xf numFmtId="0" fontId="19" fillId="0" borderId="0" xfId="0" applyNumberFormat="1" applyFont="1" applyFill="1" applyAlignment="1">
      <alignment horizontal="center" vertical="center" wrapText="1"/>
    </xf>
    <xf numFmtId="0" fontId="21"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xf>
    <xf numFmtId="0" fontId="24" fillId="0" borderId="0" xfId="0" applyNumberFormat="1" applyFont="1" applyFill="1" applyBorder="1" applyAlignment="1">
      <alignment horizontal="left" vertical="center" wrapText="1"/>
    </xf>
    <xf numFmtId="0" fontId="21" fillId="0" borderId="0" xfId="0" applyNumberFormat="1" applyFont="1" applyBorder="1" applyAlignment="1">
      <alignment vertical="center" wrapText="1"/>
    </xf>
    <xf numFmtId="0" fontId="24" fillId="0" borderId="0" xfId="0" applyNumberFormat="1" applyFont="1" applyFill="1" applyAlignment="1">
      <alignment horizontal="center" vertical="center" wrapText="1"/>
    </xf>
    <xf numFmtId="0" fontId="8" fillId="0" borderId="34" xfId="0" applyNumberFormat="1" applyFont="1" applyFill="1" applyBorder="1" applyAlignment="1" applyProtection="1">
      <alignment horizontal="center" vertical="center" wrapText="1"/>
      <protection locked="0"/>
    </xf>
    <xf numFmtId="0" fontId="0" fillId="0" borderId="0" xfId="0" applyNumberFormat="1" applyFont="1" applyFill="1" applyAlignment="1">
      <alignment horizontal="center" vertical="center"/>
    </xf>
    <xf numFmtId="0" fontId="0" fillId="0" borderId="0" xfId="0" applyNumberFormat="1" applyFont="1" applyFill="1"/>
    <xf numFmtId="0" fontId="50" fillId="2" borderId="0" xfId="0" applyFont="1" applyFill="1" applyAlignment="1">
      <alignment horizontal="center" vertical="center" wrapText="1"/>
    </xf>
    <xf numFmtId="0" fontId="13" fillId="2" borderId="0" xfId="0" applyFont="1" applyFill="1"/>
    <xf numFmtId="0" fontId="13" fillId="0" borderId="0" xfId="0" applyFont="1" applyFill="1" applyBorder="1" applyAlignment="1">
      <alignment horizontal="center" vertical="center"/>
    </xf>
    <xf numFmtId="0" fontId="13" fillId="2" borderId="0" xfId="0" applyFont="1" applyFill="1" applyAlignment="1">
      <alignment horizontal="center" vertical="center"/>
    </xf>
    <xf numFmtId="0" fontId="13" fillId="2" borderId="0" xfId="0" applyFont="1" applyFill="1" applyBorder="1" applyAlignment="1">
      <alignment horizontal="center" vertical="center"/>
    </xf>
    <xf numFmtId="0" fontId="13" fillId="14" borderId="0" xfId="0" applyNumberFormat="1" applyFont="1" applyFill="1" applyBorder="1" applyAlignment="1" applyProtection="1">
      <alignment horizontal="center" vertical="center"/>
      <protection locked="0"/>
    </xf>
    <xf numFmtId="0" fontId="13" fillId="14" borderId="0" xfId="0" applyFont="1" applyFill="1"/>
    <xf numFmtId="0" fontId="21" fillId="31" borderId="10" xfId="0" applyFont="1" applyFill="1" applyBorder="1" applyAlignment="1">
      <alignment horizontal="center" vertical="center" wrapText="1"/>
    </xf>
    <xf numFmtId="0" fontId="21" fillId="30" borderId="0" xfId="0" applyFont="1" applyFill="1" applyAlignment="1">
      <alignment horizontal="center" vertical="center" wrapText="1"/>
    </xf>
    <xf numFmtId="0" fontId="21" fillId="2" borderId="10" xfId="0" applyFont="1" applyFill="1" applyBorder="1" applyAlignment="1">
      <alignment horizontal="center" vertical="center" wrapText="1"/>
    </xf>
    <xf numFmtId="0" fontId="46" fillId="0" borderId="0" xfId="0" applyFont="1" applyFill="1" applyBorder="1" applyAlignment="1">
      <alignment horizontal="center" vertical="center"/>
    </xf>
    <xf numFmtId="0" fontId="13" fillId="14" borderId="0" xfId="0" applyFont="1" applyFill="1" applyAlignment="1">
      <alignment horizontal="center" vertical="center"/>
    </xf>
    <xf numFmtId="0" fontId="13" fillId="14" borderId="10" xfId="0" applyFont="1" applyFill="1" applyBorder="1" applyAlignment="1">
      <alignment horizontal="center" vertical="center"/>
    </xf>
    <xf numFmtId="0" fontId="19" fillId="32" borderId="10" xfId="0" applyFont="1" applyFill="1" applyBorder="1" applyAlignment="1">
      <alignment horizontal="center" vertical="center"/>
    </xf>
    <xf numFmtId="0" fontId="38" fillId="2" borderId="39" xfId="0" applyNumberFormat="1" applyFont="1" applyFill="1" applyBorder="1" applyAlignment="1">
      <alignment vertical="center" wrapText="1"/>
    </xf>
    <xf numFmtId="0" fontId="38" fillId="2" borderId="11" xfId="0" applyNumberFormat="1" applyFont="1" applyFill="1" applyBorder="1" applyAlignment="1">
      <alignment vertical="center" wrapText="1"/>
    </xf>
    <xf numFmtId="0" fontId="38" fillId="2" borderId="40" xfId="0" applyNumberFormat="1" applyFont="1" applyFill="1" applyBorder="1" applyAlignment="1">
      <alignment vertical="center" wrapText="1"/>
    </xf>
    <xf numFmtId="0" fontId="10" fillId="3" borderId="0" xfId="0" applyFont="1" applyFill="1" applyAlignment="1">
      <alignment horizontal="center" vertical="center"/>
    </xf>
    <xf numFmtId="0" fontId="39" fillId="0" borderId="10" xfId="0" applyFont="1" applyBorder="1" applyAlignment="1">
      <alignment wrapText="1"/>
    </xf>
    <xf numFmtId="0" fontId="14" fillId="0" borderId="10" xfId="0" quotePrefix="1" applyFont="1" applyBorder="1" applyAlignment="1">
      <alignment horizontal="left" wrapText="1"/>
    </xf>
    <xf numFmtId="0" fontId="0" fillId="0" borderId="0" xfId="0" applyAlignment="1">
      <alignment horizontal="center" vertical="center"/>
    </xf>
    <xf numFmtId="0" fontId="0" fillId="0" borderId="0" xfId="0" applyAlignment="1">
      <alignment horizontal="center" vertical="center"/>
    </xf>
    <xf numFmtId="0" fontId="0" fillId="6" borderId="10" xfId="0" applyFill="1" applyBorder="1"/>
    <xf numFmtId="0" fontId="0" fillId="2" borderId="0" xfId="0" applyFill="1" applyAlignment="1">
      <alignment horizontal="center" vertical="center" wrapText="1"/>
    </xf>
    <xf numFmtId="0" fontId="0" fillId="0" borderId="0" xfId="0" applyAlignment="1">
      <alignment horizontal="center" vertical="center"/>
    </xf>
    <xf numFmtId="0" fontId="13" fillId="6" borderId="10" xfId="0" applyFont="1" applyFill="1" applyBorder="1" applyAlignment="1">
      <alignment horizontal="center" vertical="center"/>
    </xf>
    <xf numFmtId="0" fontId="21" fillId="6" borderId="10" xfId="0" applyFont="1" applyFill="1" applyBorder="1" applyAlignment="1">
      <alignment horizontal="center" vertical="center" wrapText="1"/>
    </xf>
    <xf numFmtId="0" fontId="21" fillId="0" borderId="0" xfId="0" applyFont="1" applyFill="1" applyBorder="1" applyAlignment="1">
      <alignment vertical="center" wrapText="1"/>
    </xf>
    <xf numFmtId="0" fontId="52" fillId="0" borderId="0" xfId="0" applyFont="1" applyAlignment="1">
      <alignment vertical="center" wrapText="1"/>
    </xf>
    <xf numFmtId="0" fontId="0" fillId="0" borderId="0" xfId="0" applyFont="1" applyAlignment="1">
      <alignment vertical="center" wrapText="1"/>
    </xf>
    <xf numFmtId="0" fontId="0" fillId="0" borderId="0" xfId="0" applyFont="1" applyAlignment="1"/>
    <xf numFmtId="0" fontId="10" fillId="3" borderId="0" xfId="0" applyFont="1" applyFill="1" applyAlignment="1">
      <alignment horizontal="center" vertical="center"/>
    </xf>
    <xf numFmtId="0" fontId="13" fillId="0" borderId="10" xfId="0" applyFont="1" applyFill="1" applyBorder="1" applyAlignment="1" applyProtection="1">
      <alignment horizontal="center" vertical="center"/>
      <protection locked="0"/>
    </xf>
    <xf numFmtId="0" fontId="21" fillId="8" borderId="21" xfId="0" applyFont="1" applyFill="1" applyBorder="1" applyAlignment="1">
      <alignment horizontal="center" vertical="center" wrapText="1"/>
    </xf>
    <xf numFmtId="0" fontId="2" fillId="0" borderId="0" xfId="0" applyFont="1" applyAlignment="1">
      <alignment vertical="center" wrapText="1"/>
    </xf>
    <xf numFmtId="0" fontId="21" fillId="23" borderId="11" xfId="0" applyFont="1" applyFill="1" applyBorder="1" applyAlignment="1">
      <alignment horizontal="center" vertical="center" wrapText="1"/>
    </xf>
    <xf numFmtId="49" fontId="21" fillId="2" borderId="43" xfId="0" applyNumberFormat="1" applyFont="1" applyFill="1" applyBorder="1" applyAlignment="1">
      <alignment horizontal="center" vertical="center" wrapText="1"/>
    </xf>
    <xf numFmtId="0" fontId="19" fillId="0" borderId="10" xfId="0" applyFont="1" applyBorder="1" applyAlignment="1">
      <alignment horizontal="center" vertical="center"/>
    </xf>
    <xf numFmtId="0" fontId="0" fillId="0" borderId="33" xfId="0" applyFont="1" applyFill="1" applyBorder="1" applyAlignment="1" applyProtection="1">
      <alignment horizontal="left" vertical="center" wrapText="1"/>
      <protection hidden="1"/>
    </xf>
    <xf numFmtId="0" fontId="15" fillId="32" borderId="0" xfId="0" applyFont="1" applyFill="1" applyBorder="1" applyAlignment="1">
      <alignment horizontal="center" wrapText="1"/>
    </xf>
    <xf numFmtId="0" fontId="15" fillId="32" borderId="10" xfId="0" applyFont="1" applyFill="1" applyBorder="1" applyAlignment="1">
      <alignment horizontal="center" wrapText="1"/>
    </xf>
    <xf numFmtId="0" fontId="15" fillId="32" borderId="27" xfId="0" applyFont="1" applyFill="1" applyBorder="1" applyAlignment="1">
      <alignment horizontal="center" wrapText="1"/>
    </xf>
    <xf numFmtId="0" fontId="24" fillId="32" borderId="10" xfId="0" applyFont="1" applyFill="1" applyBorder="1" applyAlignment="1">
      <alignment horizontal="center" wrapText="1"/>
    </xf>
    <xf numFmtId="0" fontId="15" fillId="32" borderId="0" xfId="0" applyFont="1" applyFill="1" applyAlignment="1">
      <alignment horizontal="center" wrapText="1"/>
    </xf>
    <xf numFmtId="0" fontId="0" fillId="32" borderId="0" xfId="0" applyFill="1"/>
    <xf numFmtId="0" fontId="24" fillId="32" borderId="10" xfId="0" applyFont="1" applyFill="1" applyBorder="1" applyAlignment="1">
      <alignment horizontal="center" vertical="center" wrapText="1"/>
    </xf>
    <xf numFmtId="0" fontId="26" fillId="32" borderId="10" xfId="0" applyFont="1" applyFill="1" applyBorder="1" applyAlignment="1">
      <alignment horizontal="center" wrapText="1"/>
    </xf>
    <xf numFmtId="0" fontId="43" fillId="0" borderId="0" xfId="0" applyFont="1" applyAlignment="1">
      <alignment horizontal="center" vertical="top" wrapText="1"/>
    </xf>
    <xf numFmtId="0" fontId="37" fillId="27" borderId="0" xfId="0" applyFont="1" applyFill="1" applyAlignment="1">
      <alignment horizontal="center" vertical="top" textRotation="90" wrapText="1"/>
    </xf>
    <xf numFmtId="0" fontId="43" fillId="0" borderId="0" xfId="0" applyFont="1" applyBorder="1" applyAlignment="1">
      <alignment horizontal="center" vertical="top" wrapText="1"/>
    </xf>
    <xf numFmtId="0" fontId="37" fillId="20" borderId="0" xfId="0" applyFont="1" applyFill="1" applyAlignment="1">
      <alignment horizontal="center" vertical="top" wrapText="1"/>
    </xf>
    <xf numFmtId="0" fontId="37" fillId="3" borderId="0" xfId="0" applyFont="1" applyFill="1" applyAlignment="1">
      <alignment horizontal="center" vertical="top" wrapText="1"/>
    </xf>
    <xf numFmtId="0" fontId="45" fillId="2" borderId="0" xfId="0" applyFont="1" applyFill="1" applyAlignment="1">
      <alignment horizontal="center" vertical="top" wrapText="1"/>
    </xf>
    <xf numFmtId="0" fontId="37" fillId="0" borderId="0" xfId="0" applyFont="1" applyFill="1" applyAlignment="1">
      <alignment horizontal="center" vertical="top" wrapText="1"/>
    </xf>
    <xf numFmtId="0" fontId="17" fillId="2" borderId="0" xfId="0" applyFont="1" applyFill="1" applyBorder="1" applyAlignment="1">
      <alignment horizontal="center" vertical="top" wrapText="1"/>
    </xf>
    <xf numFmtId="0" fontId="37" fillId="24" borderId="0" xfId="0" applyFont="1" applyFill="1" applyAlignment="1">
      <alignment horizontal="center" vertical="top" wrapText="1"/>
    </xf>
    <xf numFmtId="0" fontId="37" fillId="21" borderId="0" xfId="0" applyFont="1" applyFill="1" applyAlignment="1">
      <alignment horizontal="center" vertical="top" wrapText="1"/>
    </xf>
    <xf numFmtId="0" fontId="37" fillId="18" borderId="0" xfId="0" applyFont="1" applyFill="1" applyAlignment="1">
      <alignment horizontal="center" vertical="top" wrapText="1"/>
    </xf>
    <xf numFmtId="0" fontId="43" fillId="3" borderId="0" xfId="0" applyFont="1" applyFill="1" applyAlignment="1">
      <alignment horizontal="center" vertical="top" wrapText="1"/>
    </xf>
    <xf numFmtId="0" fontId="37" fillId="13" borderId="0" xfId="0" applyFont="1" applyFill="1" applyAlignment="1">
      <alignment horizontal="center" vertical="top"/>
    </xf>
    <xf numFmtId="0" fontId="37" fillId="0" borderId="0" xfId="0" applyFont="1" applyFill="1" applyAlignment="1">
      <alignment horizontal="center" vertical="top"/>
    </xf>
    <xf numFmtId="0" fontId="37" fillId="9" borderId="0" xfId="0" applyFont="1" applyFill="1" applyBorder="1" applyAlignment="1">
      <alignment horizontal="center" vertical="top" wrapText="1"/>
    </xf>
    <xf numFmtId="0" fontId="37" fillId="16" borderId="0" xfId="0" applyFont="1" applyFill="1" applyAlignment="1">
      <alignment horizontal="center" vertical="top" wrapText="1"/>
    </xf>
    <xf numFmtId="0" fontId="37" fillId="2" borderId="0" xfId="0" applyFont="1" applyFill="1" applyAlignment="1">
      <alignment horizontal="center" vertical="top" wrapText="1"/>
    </xf>
    <xf numFmtId="0" fontId="37" fillId="17" borderId="0" xfId="0" applyFont="1" applyFill="1" applyAlignment="1">
      <alignment horizontal="center" vertical="top" wrapText="1"/>
    </xf>
    <xf numFmtId="0" fontId="24" fillId="2" borderId="0" xfId="0" applyFont="1" applyFill="1" applyAlignment="1">
      <alignment horizontal="center" vertical="center" wrapText="1"/>
    </xf>
    <xf numFmtId="0" fontId="0" fillId="0" borderId="10" xfId="0" quotePrefix="1" applyFont="1" applyFill="1" applyBorder="1" applyAlignment="1" applyProtection="1">
      <alignment vertical="center" wrapText="1"/>
      <protection locked="0"/>
    </xf>
    <xf numFmtId="0" fontId="13" fillId="0" borderId="10" xfId="0" applyFont="1" applyBorder="1" applyProtection="1">
      <protection locked="0"/>
    </xf>
    <xf numFmtId="0" fontId="13" fillId="0" borderId="21" xfId="0" applyFont="1" applyBorder="1" applyAlignment="1" applyProtection="1">
      <alignment horizontal="center" vertical="center"/>
      <protection locked="0"/>
    </xf>
    <xf numFmtId="0" fontId="21" fillId="2" borderId="10" xfId="0" applyFont="1" applyFill="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54" fillId="0" borderId="0" xfId="0" applyFont="1" applyFill="1" applyBorder="1" applyAlignment="1">
      <alignment horizontal="center" vertical="center"/>
    </xf>
    <xf numFmtId="0" fontId="54" fillId="0" borderId="0" xfId="0" applyNumberFormat="1" applyFont="1" applyFill="1" applyBorder="1" applyAlignment="1">
      <alignment horizontal="left" vertical="center" wrapText="1"/>
    </xf>
    <xf numFmtId="0" fontId="24" fillId="0" borderId="11" xfId="0" applyNumberFormat="1" applyFont="1" applyBorder="1" applyAlignment="1">
      <alignment horizontal="left" vertical="center" wrapText="1"/>
    </xf>
    <xf numFmtId="0" fontId="21" fillId="8" borderId="10" xfId="0" applyFont="1" applyFill="1" applyBorder="1" applyAlignment="1">
      <alignment horizontal="center" vertical="center" wrapText="1"/>
    </xf>
    <xf numFmtId="0" fontId="13" fillId="0" borderId="0" xfId="0" applyFont="1" applyBorder="1"/>
    <xf numFmtId="0" fontId="1" fillId="0" borderId="10" xfId="0" applyFont="1" applyFill="1" applyBorder="1" applyAlignment="1">
      <alignment horizontal="left" vertical="center" wrapText="1"/>
    </xf>
    <xf numFmtId="0" fontId="0" fillId="2" borderId="10" xfId="0" applyFill="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1" fillId="0" borderId="10" xfId="0" applyFont="1" applyBorder="1" applyAlignment="1" applyProtection="1">
      <alignment horizontal="center" vertical="center"/>
      <protection locked="0"/>
    </xf>
    <xf numFmtId="0" fontId="1" fillId="0" borderId="10" xfId="0" applyFont="1" applyBorder="1" applyAlignment="1">
      <alignment vertical="center" wrapText="1"/>
    </xf>
    <xf numFmtId="0" fontId="1" fillId="0" borderId="0" xfId="0" applyFont="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textRotation="255"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Alignment="1">
      <alignment horizontal="center" vertical="center" textRotation="255"/>
    </xf>
    <xf numFmtId="0" fontId="1" fillId="2" borderId="0" xfId="0" applyFont="1" applyFill="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horizontal="left"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wrapText="1"/>
    </xf>
    <xf numFmtId="0" fontId="1" fillId="0" borderId="10" xfId="0" applyFont="1" applyFill="1" applyBorder="1" applyAlignment="1">
      <alignment vertical="center" wrapText="1"/>
    </xf>
    <xf numFmtId="0" fontId="1" fillId="0" borderId="0" xfId="0" applyFont="1" applyFill="1" applyAlignment="1">
      <alignment horizontal="center" vertical="center" textRotation="255"/>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textRotation="90"/>
    </xf>
    <xf numFmtId="0" fontId="1" fillId="0" borderId="0" xfId="0" applyFont="1"/>
    <xf numFmtId="0" fontId="1" fillId="0" borderId="0" xfId="0" applyFont="1" applyBorder="1" applyAlignment="1">
      <alignment horizontal="center" vertical="center"/>
    </xf>
    <xf numFmtId="0" fontId="1" fillId="4" borderId="10" xfId="0" applyFont="1" applyFill="1" applyBorder="1" applyAlignment="1">
      <alignment horizontal="center" vertical="center"/>
    </xf>
    <xf numFmtId="0" fontId="1" fillId="0" borderId="0" xfId="0" applyFont="1" applyBorder="1" applyAlignment="1"/>
    <xf numFmtId="0" fontId="1" fillId="0" borderId="0" xfId="0" applyFont="1" applyBorder="1" applyAlignment="1">
      <alignment wrapText="1"/>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0" xfId="0" applyFont="1" applyFill="1" applyBorder="1" applyAlignment="1">
      <alignment horizontal="center" vertical="center"/>
    </xf>
    <xf numFmtId="0" fontId="1" fillId="0" borderId="21" xfId="0" applyFont="1" applyBorder="1"/>
    <xf numFmtId="0" fontId="1" fillId="0" borderId="21" xfId="0" applyFont="1" applyBorder="1" applyAlignment="1">
      <alignment wrapText="1"/>
    </xf>
    <xf numFmtId="0" fontId="1" fillId="0" borderId="21" xfId="0" applyFont="1" applyBorder="1" applyAlignment="1">
      <alignment horizontal="center" vertical="center"/>
    </xf>
    <xf numFmtId="0" fontId="1" fillId="0" borderId="10" xfId="0" applyFont="1" applyBorder="1"/>
    <xf numFmtId="0" fontId="1" fillId="13" borderId="26" xfId="0" applyFont="1" applyFill="1" applyBorder="1"/>
    <xf numFmtId="0" fontId="1" fillId="13" borderId="26" xfId="0" applyFont="1" applyFill="1" applyBorder="1" applyAlignment="1">
      <alignment wrapText="1"/>
    </xf>
    <xf numFmtId="0" fontId="1" fillId="13" borderId="10" xfId="0" applyFont="1" applyFill="1" applyBorder="1" applyAlignment="1">
      <alignment horizontal="center" vertical="center"/>
    </xf>
    <xf numFmtId="0" fontId="1" fillId="13" borderId="10" xfId="0" applyFont="1" applyFill="1" applyBorder="1"/>
    <xf numFmtId="0" fontId="1" fillId="0" borderId="0" xfId="0" applyFont="1" applyFill="1" applyBorder="1" applyAlignment="1">
      <alignment textRotation="90"/>
    </xf>
    <xf numFmtId="0" fontId="1" fillId="0" borderId="0" xfId="0" applyFont="1" applyFill="1" applyBorder="1"/>
    <xf numFmtId="0" fontId="1" fillId="0" borderId="0" xfId="0" applyFont="1" applyFill="1" applyBorder="1" applyAlignment="1">
      <alignment wrapText="1"/>
    </xf>
    <xf numFmtId="0" fontId="1" fillId="0" borderId="0" xfId="0" applyFont="1" applyBorder="1" applyAlignment="1">
      <alignment textRotation="90"/>
    </xf>
    <xf numFmtId="0" fontId="46" fillId="0" borderId="10" xfId="0" applyFont="1" applyBorder="1" applyAlignment="1">
      <alignment wrapText="1"/>
    </xf>
    <xf numFmtId="0" fontId="1" fillId="13" borderId="27" xfId="0" applyFont="1" applyFill="1" applyBorder="1"/>
    <xf numFmtId="0" fontId="1" fillId="13" borderId="27" xfId="0" applyFont="1" applyFill="1" applyBorder="1" applyAlignment="1">
      <alignment wrapText="1"/>
    </xf>
    <xf numFmtId="0" fontId="1" fillId="0" borderId="0" xfId="0" applyFont="1" applyBorder="1"/>
    <xf numFmtId="0" fontId="1" fillId="0" borderId="0" xfId="0" applyFont="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xf>
    <xf numFmtId="0" fontId="1" fillId="0" borderId="4" xfId="0" applyFont="1" applyFill="1" applyBorder="1" applyAlignment="1">
      <alignment vertical="center" wrapText="1"/>
    </xf>
    <xf numFmtId="0" fontId="1" fillId="0" borderId="4" xfId="0" applyFont="1" applyFill="1" applyBorder="1" applyAlignment="1">
      <alignment horizontal="center" vertical="center"/>
    </xf>
    <xf numFmtId="0" fontId="1" fillId="0" borderId="0" xfId="0" applyFont="1" applyFill="1" applyAlignment="1">
      <alignment vertical="center" wrapText="1"/>
    </xf>
    <xf numFmtId="0" fontId="1" fillId="0" borderId="26" xfId="0" applyFont="1" applyBorder="1" applyAlignment="1">
      <alignment horizontal="left" vertical="center" wrapText="1"/>
    </xf>
    <xf numFmtId="0" fontId="1" fillId="0" borderId="26" xfId="0" applyFont="1" applyBorder="1" applyAlignment="1">
      <alignment horizontal="center" vertical="center" wrapText="1"/>
    </xf>
    <xf numFmtId="0" fontId="1" fillId="0" borderId="26" xfId="0" applyFont="1" applyBorder="1" applyAlignment="1">
      <alignment vertical="center" wrapText="1"/>
    </xf>
    <xf numFmtId="0" fontId="1" fillId="0" borderId="26" xfId="0" applyFont="1" applyBorder="1" applyAlignment="1">
      <alignment horizontal="center" vertical="center"/>
    </xf>
    <xf numFmtId="0" fontId="19" fillId="3" borderId="10" xfId="0" applyFont="1" applyFill="1" applyBorder="1" applyAlignment="1">
      <alignment horizontal="center" vertical="center"/>
    </xf>
    <xf numFmtId="0" fontId="19" fillId="3" borderId="10" xfId="0" applyFont="1" applyFill="1" applyBorder="1" applyAlignment="1">
      <alignment vertical="center" wrapText="1"/>
    </xf>
    <xf numFmtId="0" fontId="1" fillId="0" borderId="10" xfId="0" applyFont="1" applyBorder="1" applyAlignment="1">
      <alignment vertical="center"/>
    </xf>
    <xf numFmtId="0" fontId="19" fillId="3" borderId="27" xfId="0" applyFont="1" applyFill="1" applyBorder="1" applyAlignment="1">
      <alignment horizontal="center" vertical="center"/>
    </xf>
    <xf numFmtId="0" fontId="19" fillId="3" borderId="27" xfId="0" applyFont="1" applyFill="1" applyBorder="1" applyAlignment="1">
      <alignment vertical="center" wrapText="1"/>
    </xf>
    <xf numFmtId="0" fontId="1" fillId="0" borderId="0" xfId="0" applyFont="1" applyFill="1" applyBorder="1" applyAlignment="1">
      <alignment horizontal="center" vertical="center" textRotation="255"/>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horizontal="left" wrapText="1"/>
    </xf>
    <xf numFmtId="0" fontId="1" fillId="0" borderId="10" xfId="0" applyFont="1" applyBorder="1" applyAlignment="1">
      <alignment horizontal="center" vertical="center" textRotation="255"/>
    </xf>
    <xf numFmtId="0" fontId="19" fillId="0" borderId="0" xfId="0" applyFont="1" applyFill="1" applyBorder="1" applyAlignment="1">
      <alignment horizontal="center" vertical="center"/>
    </xf>
    <xf numFmtId="0" fontId="1" fillId="0" borderId="0" xfId="0" applyFont="1" applyBorder="1" applyAlignment="1">
      <alignment horizontal="center" vertical="center" textRotation="255"/>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Fill="1" applyBorder="1" applyAlignment="1">
      <alignment horizontal="center" wrapText="1"/>
    </xf>
    <xf numFmtId="0" fontId="1" fillId="0" borderId="10" xfId="0" quotePrefix="1" applyFont="1" applyBorder="1" applyAlignment="1">
      <alignment horizontal="left" wrapText="1"/>
    </xf>
    <xf numFmtId="0" fontId="1" fillId="0" borderId="10" xfId="0" quotePrefix="1" applyFont="1" applyBorder="1" applyAlignment="1">
      <alignment horizontal="center" wrapText="1"/>
    </xf>
    <xf numFmtId="0" fontId="14"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horizontal="center" wrapText="1"/>
    </xf>
    <xf numFmtId="0" fontId="1" fillId="0" borderId="0" xfId="0" applyFont="1" applyAlignment="1">
      <alignment horizontal="left" vertical="center" wrapText="1"/>
    </xf>
    <xf numFmtId="0" fontId="1" fillId="0" borderId="10" xfId="0" applyFont="1" applyFill="1" applyBorder="1" applyAlignment="1">
      <alignment horizontal="center"/>
    </xf>
    <xf numFmtId="0" fontId="14" fillId="0" borderId="10" xfId="0" applyFont="1" applyBorder="1" applyAlignment="1">
      <alignment horizontal="center" wrapText="1"/>
    </xf>
    <xf numFmtId="0" fontId="1" fillId="25" borderId="10" xfId="0" applyFont="1" applyFill="1" applyBorder="1" applyAlignment="1">
      <alignment horizontal="left" vertical="center" wrapText="1"/>
    </xf>
    <xf numFmtId="0" fontId="14" fillId="0" borderId="10" xfId="0" quotePrefix="1" applyFont="1" applyBorder="1" applyAlignment="1">
      <alignment horizontal="center" wrapText="1"/>
    </xf>
    <xf numFmtId="0" fontId="1" fillId="0" borderId="22" xfId="0" applyFont="1" applyFill="1" applyBorder="1" applyAlignment="1" applyProtection="1">
      <alignment horizontal="center" vertical="center" wrapText="1"/>
      <protection locked="0"/>
    </xf>
    <xf numFmtId="0" fontId="12" fillId="0" borderId="44" xfId="0" applyFont="1" applyBorder="1" applyAlignment="1" applyProtection="1">
      <alignment horizontal="center" vertical="center"/>
      <protection locked="0"/>
    </xf>
    <xf numFmtId="0" fontId="0" fillId="0" borderId="0" xfId="0"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textRotation="255"/>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1" fillId="7" borderId="0" xfId="0" applyFont="1" applyFill="1" applyAlignment="1">
      <alignment horizontal="center" vertical="center" wrapText="1"/>
    </xf>
    <xf numFmtId="0" fontId="0" fillId="0" borderId="0" xfId="0" applyAlignment="1">
      <alignment horizontal="center" wrapText="1"/>
    </xf>
    <xf numFmtId="0" fontId="1" fillId="0" borderId="10" xfId="0" applyFont="1" applyBorder="1" applyAlignment="1">
      <alignment horizontal="center" textRotation="90"/>
    </xf>
    <xf numFmtId="0" fontId="1" fillId="0" borderId="0" xfId="0" applyFont="1" applyBorder="1" applyAlignment="1">
      <alignment horizontal="center"/>
    </xf>
    <xf numFmtId="0" fontId="1" fillId="0" borderId="10" xfId="0" applyFont="1" applyBorder="1" applyAlignment="1">
      <alignment horizontal="center" vertical="center" textRotation="90"/>
    </xf>
    <xf numFmtId="0" fontId="9" fillId="2" borderId="42" xfId="0" applyFont="1" applyFill="1" applyBorder="1" applyAlignment="1">
      <alignment horizontal="center" vertical="center"/>
    </xf>
    <xf numFmtId="0" fontId="9" fillId="5" borderId="0" xfId="0" applyFont="1" applyFill="1" applyAlignment="1">
      <alignment horizontal="center" vertical="center"/>
    </xf>
    <xf numFmtId="0" fontId="1" fillId="0" borderId="26" xfId="0" applyFont="1" applyBorder="1" applyAlignment="1">
      <alignment horizontal="center" vertical="center" textRotation="255"/>
    </xf>
    <xf numFmtId="0" fontId="13" fillId="0" borderId="0" xfId="0" applyFont="1" applyAlignment="1">
      <alignment horizontal="center" vertical="center" wrapText="1"/>
    </xf>
    <xf numFmtId="0" fontId="0" fillId="0" borderId="0" xfId="0" applyBorder="1" applyAlignment="1">
      <alignment horizontal="center"/>
    </xf>
    <xf numFmtId="0" fontId="0" fillId="0" borderId="10" xfId="0" applyBorder="1" applyAlignment="1">
      <alignment horizontal="center" vertical="center" textRotation="90"/>
    </xf>
    <xf numFmtId="0" fontId="0" fillId="0" borderId="10" xfId="0" applyBorder="1" applyAlignment="1">
      <alignment horizontal="center" textRotation="90"/>
    </xf>
    <xf numFmtId="0" fontId="2" fillId="0" borderId="10" xfId="0" applyFont="1" applyBorder="1" applyAlignment="1">
      <alignment horizontal="center" textRotation="90"/>
    </xf>
    <xf numFmtId="0" fontId="11" fillId="8" borderId="0" xfId="0" applyFont="1" applyFill="1" applyAlignment="1">
      <alignment horizontal="center" vertical="center" wrapText="1"/>
    </xf>
    <xf numFmtId="0" fontId="1" fillId="10" borderId="10" xfId="0" applyFont="1" applyFill="1" applyBorder="1" applyAlignment="1">
      <alignment horizontal="center" vertical="center" textRotation="255"/>
    </xf>
    <xf numFmtId="0" fontId="1" fillId="13" borderId="10" xfId="0" applyFont="1" applyFill="1" applyBorder="1" applyAlignment="1">
      <alignment horizontal="center" vertical="center" textRotation="255"/>
    </xf>
    <xf numFmtId="0" fontId="1" fillId="14" borderId="10" xfId="0" applyFont="1" applyFill="1" applyBorder="1" applyAlignment="1">
      <alignment horizontal="center" vertical="center" textRotation="255"/>
    </xf>
    <xf numFmtId="0" fontId="1" fillId="11" borderId="10" xfId="0" applyFont="1" applyFill="1" applyBorder="1" applyAlignment="1">
      <alignment horizontal="center" vertical="center" textRotation="255"/>
    </xf>
    <xf numFmtId="0" fontId="1" fillId="15" borderId="10" xfId="0" applyFont="1" applyFill="1" applyBorder="1" applyAlignment="1">
      <alignment horizontal="center" vertical="center" textRotation="255"/>
    </xf>
    <xf numFmtId="0" fontId="7" fillId="0" borderId="0" xfId="0" applyFont="1" applyAlignment="1">
      <alignment horizontal="center" vertical="center" textRotation="255"/>
    </xf>
    <xf numFmtId="0" fontId="11" fillId="9" borderId="0" xfId="0" applyFont="1" applyFill="1" applyAlignment="1">
      <alignment horizontal="center" vertical="center" wrapText="1"/>
    </xf>
    <xf numFmtId="0" fontId="18" fillId="0" borderId="0" xfId="0" applyFont="1" applyFill="1" applyBorder="1" applyAlignment="1">
      <alignment horizontal="center" vertical="center"/>
    </xf>
    <xf numFmtId="0" fontId="51" fillId="33" borderId="0" xfId="0" applyFont="1" applyFill="1" applyAlignment="1">
      <alignment horizontal="center" vertical="center" wrapText="1"/>
    </xf>
    <xf numFmtId="0" fontId="47" fillId="0" borderId="0" xfId="0" applyFont="1" applyAlignment="1">
      <alignment horizontal="center" vertical="center"/>
    </xf>
    <xf numFmtId="49" fontId="21" fillId="20" borderId="10" xfId="0" applyNumberFormat="1" applyFont="1" applyFill="1" applyBorder="1" applyAlignment="1">
      <alignment horizontal="center" vertical="center" wrapText="1"/>
    </xf>
    <xf numFmtId="0" fontId="21" fillId="23" borderId="10" xfId="0" applyFont="1" applyFill="1" applyBorder="1" applyAlignment="1">
      <alignment horizontal="center" vertical="center" wrapText="1"/>
    </xf>
    <xf numFmtId="0" fontId="35" fillId="0" borderId="0" xfId="0" applyFont="1" applyFill="1" applyAlignment="1">
      <alignment horizontal="center" vertical="center" textRotation="90" wrapText="1"/>
    </xf>
    <xf numFmtId="0" fontId="47" fillId="0" borderId="0" xfId="0" applyFont="1" applyFill="1" applyAlignment="1">
      <alignment horizontal="center" vertical="center"/>
    </xf>
    <xf numFmtId="0" fontId="32" fillId="22" borderId="0" xfId="0" applyFont="1" applyFill="1" applyAlignment="1" applyProtection="1">
      <alignment horizontal="center" vertical="center" wrapText="1"/>
      <protection locked="0"/>
    </xf>
    <xf numFmtId="0" fontId="10" fillId="23" borderId="29" xfId="0" applyFont="1" applyFill="1" applyBorder="1" applyAlignment="1">
      <alignment horizontal="center" vertical="center" wrapText="1"/>
    </xf>
    <xf numFmtId="0" fontId="10" fillId="23" borderId="30" xfId="0" applyFont="1" applyFill="1" applyBorder="1" applyAlignment="1">
      <alignment horizontal="center" vertical="center" wrapText="1"/>
    </xf>
    <xf numFmtId="0" fontId="10" fillId="23" borderId="31" xfId="0" applyFont="1" applyFill="1" applyBorder="1" applyAlignment="1">
      <alignment horizontal="center" vertical="center" wrapText="1"/>
    </xf>
    <xf numFmtId="0" fontId="10" fillId="11" borderId="28" xfId="0" applyFont="1" applyFill="1" applyBorder="1" applyAlignment="1">
      <alignment horizontal="center" vertical="center" wrapText="1"/>
    </xf>
    <xf numFmtId="0" fontId="37" fillId="9" borderId="0" xfId="0" applyFont="1" applyFill="1" applyBorder="1" applyAlignment="1">
      <alignment horizontal="center" vertical="top" wrapText="1"/>
    </xf>
    <xf numFmtId="0" fontId="37" fillId="16" borderId="0" xfId="0" applyFont="1" applyFill="1" applyAlignment="1">
      <alignment horizontal="center" vertical="top" wrapText="1"/>
    </xf>
    <xf numFmtId="0" fontId="37" fillId="29" borderId="0" xfId="0" applyNumberFormat="1" applyFont="1" applyFill="1" applyAlignment="1">
      <alignment horizontal="center" vertical="top" wrapText="1"/>
    </xf>
    <xf numFmtId="0" fontId="21" fillId="0" borderId="10" xfId="0" applyNumberFormat="1" applyFont="1" applyBorder="1" applyAlignment="1">
      <alignment horizontal="center" vertical="center" wrapText="1"/>
    </xf>
    <xf numFmtId="0" fontId="37" fillId="11" borderId="0" xfId="0" applyFont="1" applyFill="1" applyAlignment="1">
      <alignment horizontal="center" vertical="top" wrapText="1"/>
    </xf>
    <xf numFmtId="0" fontId="37" fillId="2" borderId="0" xfId="0" applyFont="1" applyFill="1" applyAlignment="1">
      <alignment horizontal="center" vertical="top" wrapText="1"/>
    </xf>
    <xf numFmtId="0" fontId="37" fillId="17" borderId="0" xfId="0" applyFont="1" applyFill="1" applyAlignment="1">
      <alignment horizontal="center" vertical="top" wrapText="1"/>
    </xf>
    <xf numFmtId="0" fontId="33" fillId="26" borderId="0" xfId="0" applyFont="1" applyFill="1" applyAlignment="1">
      <alignment horizontal="center" vertical="center" wrapText="1"/>
    </xf>
    <xf numFmtId="0" fontId="24" fillId="2" borderId="0" xfId="0" applyFont="1" applyFill="1" applyAlignment="1">
      <alignment horizontal="center" vertical="center" wrapText="1"/>
    </xf>
    <xf numFmtId="0" fontId="44" fillId="0" borderId="0" xfId="0" applyNumberFormat="1" applyFont="1" applyBorder="1" applyAlignment="1" applyProtection="1">
      <alignment horizontal="center" vertical="center" wrapText="1"/>
      <protection locked="0"/>
    </xf>
    <xf numFmtId="0" fontId="38" fillId="19" borderId="1" xfId="0" applyNumberFormat="1" applyFont="1" applyFill="1" applyBorder="1" applyAlignment="1">
      <alignment horizontal="center" vertical="center" wrapText="1"/>
    </xf>
    <xf numFmtId="0" fontId="38" fillId="19" borderId="38" xfId="0" applyNumberFormat="1" applyFont="1" applyFill="1" applyBorder="1" applyAlignment="1">
      <alignment horizontal="center" vertical="center" wrapText="1"/>
    </xf>
    <xf numFmtId="0" fontId="38" fillId="19" borderId="4" xfId="0" applyNumberFormat="1" applyFont="1" applyFill="1" applyBorder="1" applyAlignment="1">
      <alignment horizontal="center" vertical="center" wrapText="1"/>
    </xf>
    <xf numFmtId="0" fontId="38" fillId="19" borderId="41" xfId="0" applyNumberFormat="1" applyFont="1" applyFill="1" applyBorder="1" applyAlignment="1">
      <alignment horizontal="center" vertical="center" wrapText="1"/>
    </xf>
    <xf numFmtId="0" fontId="38" fillId="19" borderId="7" xfId="0" applyNumberFormat="1" applyFont="1" applyFill="1" applyBorder="1" applyAlignment="1">
      <alignment horizontal="center" vertical="center" wrapText="1"/>
    </xf>
    <xf numFmtId="0" fontId="38" fillId="19" borderId="8" xfId="0" applyNumberFormat="1" applyFont="1" applyFill="1" applyBorder="1" applyAlignment="1">
      <alignment horizontal="center" vertical="center" wrapText="1"/>
    </xf>
    <xf numFmtId="0" fontId="53" fillId="28" borderId="0" xfId="0" applyFont="1" applyFill="1" applyAlignment="1">
      <alignment horizontal="center" vertical="center" textRotation="90" wrapText="1"/>
    </xf>
    <xf numFmtId="0" fontId="44" fillId="0" borderId="0" xfId="0" applyFont="1" applyFill="1" applyAlignment="1">
      <alignment horizontal="center" vertical="top" wrapText="1"/>
    </xf>
    <xf numFmtId="0" fontId="10" fillId="3" borderId="0" xfId="0" applyFont="1" applyFill="1" applyBorder="1" applyAlignment="1">
      <alignment horizontal="center" vertical="center"/>
    </xf>
    <xf numFmtId="0" fontId="10" fillId="3" borderId="0" xfId="0" applyFont="1" applyFill="1" applyAlignment="1">
      <alignment horizontal="center" vertical="center"/>
    </xf>
    <xf numFmtId="0" fontId="10" fillId="3" borderId="26" xfId="0" applyFont="1" applyFill="1" applyBorder="1" applyAlignment="1">
      <alignment horizontal="center" vertical="center"/>
    </xf>
    <xf numFmtId="0" fontId="18" fillId="19" borderId="36" xfId="0" applyFont="1" applyFill="1" applyBorder="1" applyAlignment="1">
      <alignment horizontal="center" vertical="center"/>
    </xf>
    <xf numFmtId="0" fontId="18" fillId="19" borderId="0" xfId="0" applyFont="1" applyFill="1" applyBorder="1" applyAlignment="1">
      <alignment horizontal="center" vertical="center"/>
    </xf>
    <xf numFmtId="0" fontId="18" fillId="19" borderId="37" xfId="0" applyFont="1" applyFill="1" applyBorder="1" applyAlignment="1">
      <alignment horizontal="center" vertical="center"/>
    </xf>
  </cellXfs>
  <cellStyles count="1">
    <cellStyle name="Normal" xfId="0" builtinId="0"/>
  </cellStyles>
  <dxfs count="244">
    <dxf>
      <font>
        <color rgb="FF9C0006"/>
      </font>
      <fill>
        <patternFill>
          <bgColor rgb="FFFFC7CE"/>
        </patternFill>
      </fill>
    </dxf>
    <dxf>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auto="1"/>
      </font>
      <fill>
        <patternFill>
          <bgColor rgb="FF92D050"/>
        </patternFill>
      </fill>
    </dxf>
    <dxf>
      <fill>
        <patternFill>
          <bgColor rgb="FF92D050"/>
        </patternFill>
      </fill>
    </dxf>
    <dxf>
      <font>
        <color rgb="FF9C0006"/>
      </font>
      <fill>
        <patternFill>
          <bgColor rgb="FFFFC7CE"/>
        </patternFill>
      </fill>
    </dxf>
    <dxf>
      <fill>
        <patternFill>
          <bgColor rgb="FF92D050"/>
        </patternFill>
      </fill>
    </dxf>
    <dxf>
      <font>
        <color auto="1"/>
      </font>
      <fill>
        <patternFill>
          <bgColor rgb="FF92D050"/>
        </patternFill>
      </fill>
    </dxf>
    <dxf>
      <fill>
        <patternFill>
          <bgColor rgb="FF92D05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02E8F"/>
      <color rgb="FFFF99CC"/>
      <color rgb="FFE1C2A3"/>
      <color rgb="FF66FF33"/>
      <color rgb="FF84E0B6"/>
      <color rgb="FF1F7B77"/>
      <color rgb="FF996633"/>
      <color rgb="FFDFDDE3"/>
      <color rgb="FF1B5F5F"/>
      <color rgb="FFCF8A6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xdr:colOff>
      <xdr:row>4</xdr:row>
      <xdr:rowOff>217714</xdr:rowOff>
    </xdr:from>
    <xdr:to>
      <xdr:col>5</xdr:col>
      <xdr:colOff>95249</xdr:colOff>
      <xdr:row>9</xdr:row>
      <xdr:rowOff>54428</xdr:rowOff>
    </xdr:to>
    <xdr:sp macro="[0]!put_form_bk" textlink="">
      <xdr:nvSpPr>
        <xdr:cNvPr id="3" name="TextBox 2"/>
        <xdr:cNvSpPr txBox="1"/>
      </xdr:nvSpPr>
      <xdr:spPr>
        <a:xfrm>
          <a:off x="340178" y="312964"/>
          <a:ext cx="503464"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put </a:t>
          </a:r>
        </a:p>
      </xdr:txBody>
    </xdr:sp>
    <xdr:clientData/>
  </xdr:twoCellAnchor>
  <xdr:twoCellAnchor>
    <xdr:from>
      <xdr:col>1</xdr:col>
      <xdr:colOff>40821</xdr:colOff>
      <xdr:row>9</xdr:row>
      <xdr:rowOff>285751</xdr:rowOff>
    </xdr:from>
    <xdr:to>
      <xdr:col>4</xdr:col>
      <xdr:colOff>95250</xdr:colOff>
      <xdr:row>10</xdr:row>
      <xdr:rowOff>291193</xdr:rowOff>
    </xdr:to>
    <xdr:sp macro="[0]!Name_Surname" textlink="">
      <xdr:nvSpPr>
        <xdr:cNvPr id="4" name="TextBox 3"/>
        <xdr:cNvSpPr txBox="1"/>
      </xdr:nvSpPr>
      <xdr:spPr>
        <a:xfrm>
          <a:off x="190500" y="1646465"/>
          <a:ext cx="503464" cy="413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name</a:t>
          </a:r>
        </a:p>
      </xdr:txBody>
    </xdr:sp>
    <xdr:clientData/>
  </xdr:twoCellAnchor>
  <xdr:twoCellAnchor>
    <xdr:from>
      <xdr:col>41</xdr:col>
      <xdr:colOff>896472</xdr:colOff>
      <xdr:row>3</xdr:row>
      <xdr:rowOff>76841</xdr:rowOff>
    </xdr:from>
    <xdr:to>
      <xdr:col>91</xdr:col>
      <xdr:colOff>11207</xdr:colOff>
      <xdr:row>6</xdr:row>
      <xdr:rowOff>34800</xdr:rowOff>
    </xdr:to>
    <xdr:grpSp>
      <xdr:nvGrpSpPr>
        <xdr:cNvPr id="2" name="Group 1"/>
        <xdr:cNvGrpSpPr/>
      </xdr:nvGrpSpPr>
      <xdr:grpSpPr>
        <a:xfrm>
          <a:off x="8447199" y="76841"/>
          <a:ext cx="1703803" cy="693982"/>
          <a:chOff x="15580179" y="54429"/>
          <a:chExt cx="1537607" cy="707571"/>
        </a:xfrm>
      </xdr:grpSpPr>
      <xdr:sp macro="" textlink="">
        <xdr:nvSpPr>
          <xdr:cNvPr id="5" name="Right Arrow 4"/>
          <xdr:cNvSpPr/>
        </xdr:nvSpPr>
        <xdr:spPr>
          <a:xfrm>
            <a:off x="15580179" y="54429"/>
            <a:ext cx="1537607" cy="707571"/>
          </a:xfrm>
          <a:prstGeom prst="rightArrow">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endParaRPr lang="en-GB" sz="1100"/>
          </a:p>
        </xdr:txBody>
      </xdr:sp>
      <xdr:sp macro="[0]!Name_Surname" textlink="">
        <xdr:nvSpPr>
          <xdr:cNvPr id="7" name="TextBox 6"/>
          <xdr:cNvSpPr txBox="1"/>
        </xdr:nvSpPr>
        <xdr:spPr>
          <a:xfrm>
            <a:off x="15675430" y="95322"/>
            <a:ext cx="1044350" cy="59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800" b="1">
                <a:solidFill>
                  <a:schemeClr val="bg1"/>
                </a:solidFill>
              </a:rPr>
              <a:t>Next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134</xdr:col>
      <xdr:colOff>33618</xdr:colOff>
      <xdr:row>8</xdr:row>
      <xdr:rowOff>123264</xdr:rowOff>
    </xdr:from>
    <xdr:to>
      <xdr:col>137</xdr:col>
      <xdr:colOff>1</xdr:colOff>
      <xdr:row>8</xdr:row>
      <xdr:rowOff>705972</xdr:rowOff>
    </xdr:to>
    <xdr:sp macro="[0]!Pup_1_Gen" textlink="">
      <xdr:nvSpPr>
        <xdr:cNvPr id="3" name="TextBox 2"/>
        <xdr:cNvSpPr txBox="1"/>
      </xdr:nvSpPr>
      <xdr:spPr>
        <a:xfrm>
          <a:off x="33057353" y="2689411"/>
          <a:ext cx="1781736"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8</xdr:row>
      <xdr:rowOff>750793</xdr:rowOff>
    </xdr:from>
    <xdr:to>
      <xdr:col>137</xdr:col>
      <xdr:colOff>1</xdr:colOff>
      <xdr:row>8</xdr:row>
      <xdr:rowOff>1333501</xdr:rowOff>
    </xdr:to>
    <xdr:sp macro="[0]!Pup_1_stop" textlink="">
      <xdr:nvSpPr>
        <xdr:cNvPr id="5" name="TextBox 4"/>
        <xdr:cNvSpPr txBox="1"/>
      </xdr:nvSpPr>
      <xdr:spPr>
        <a:xfrm>
          <a:off x="33057353" y="3316940"/>
          <a:ext cx="1781736"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9</xdr:row>
      <xdr:rowOff>134472</xdr:rowOff>
    </xdr:from>
    <xdr:to>
      <xdr:col>137</xdr:col>
      <xdr:colOff>1</xdr:colOff>
      <xdr:row>9</xdr:row>
      <xdr:rowOff>717180</xdr:rowOff>
    </xdr:to>
    <xdr:sp macro="[0]!Pup_2_Gen" textlink="">
      <xdr:nvSpPr>
        <xdr:cNvPr id="6" name="TextBox 5"/>
        <xdr:cNvSpPr txBox="1"/>
      </xdr:nvSpPr>
      <xdr:spPr>
        <a:xfrm>
          <a:off x="33057353" y="4168590"/>
          <a:ext cx="1781736"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10</xdr:row>
      <xdr:rowOff>112059</xdr:rowOff>
    </xdr:from>
    <xdr:to>
      <xdr:col>137</xdr:col>
      <xdr:colOff>1</xdr:colOff>
      <xdr:row>10</xdr:row>
      <xdr:rowOff>694767</xdr:rowOff>
    </xdr:to>
    <xdr:sp macro="[0]!Pup_3_Gen" textlink="">
      <xdr:nvSpPr>
        <xdr:cNvPr id="8" name="TextBox 7"/>
        <xdr:cNvSpPr txBox="1"/>
      </xdr:nvSpPr>
      <xdr:spPr>
        <a:xfrm>
          <a:off x="59592082" y="5595738"/>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11</xdr:row>
      <xdr:rowOff>122463</xdr:rowOff>
    </xdr:from>
    <xdr:to>
      <xdr:col>137</xdr:col>
      <xdr:colOff>1</xdr:colOff>
      <xdr:row>11</xdr:row>
      <xdr:rowOff>705171</xdr:rowOff>
    </xdr:to>
    <xdr:sp macro="[0]!Pup_4_Gen" textlink="">
      <xdr:nvSpPr>
        <xdr:cNvPr id="10" name="TextBox 9"/>
        <xdr:cNvSpPr txBox="1"/>
      </xdr:nvSpPr>
      <xdr:spPr>
        <a:xfrm>
          <a:off x="59592082" y="7075713"/>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12</xdr:row>
      <xdr:rowOff>122463</xdr:rowOff>
    </xdr:from>
    <xdr:to>
      <xdr:col>137</xdr:col>
      <xdr:colOff>1</xdr:colOff>
      <xdr:row>12</xdr:row>
      <xdr:rowOff>705171</xdr:rowOff>
    </xdr:to>
    <xdr:sp macro="[0]!Module8.Pup_5_Gen" textlink="">
      <xdr:nvSpPr>
        <xdr:cNvPr id="12" name="TextBox 11"/>
        <xdr:cNvSpPr txBox="1"/>
      </xdr:nvSpPr>
      <xdr:spPr>
        <a:xfrm>
          <a:off x="59592082" y="8545284"/>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13</xdr:row>
      <xdr:rowOff>122463</xdr:rowOff>
    </xdr:from>
    <xdr:to>
      <xdr:col>137</xdr:col>
      <xdr:colOff>1</xdr:colOff>
      <xdr:row>13</xdr:row>
      <xdr:rowOff>705171</xdr:rowOff>
    </xdr:to>
    <xdr:sp macro="[0]!Module8.Pup_6_Gen" textlink="">
      <xdr:nvSpPr>
        <xdr:cNvPr id="14" name="TextBox 13"/>
        <xdr:cNvSpPr txBox="1"/>
      </xdr:nvSpPr>
      <xdr:spPr>
        <a:xfrm>
          <a:off x="59592082" y="10014856"/>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14</xdr:row>
      <xdr:rowOff>122463</xdr:rowOff>
    </xdr:from>
    <xdr:to>
      <xdr:col>137</xdr:col>
      <xdr:colOff>1</xdr:colOff>
      <xdr:row>14</xdr:row>
      <xdr:rowOff>705171</xdr:rowOff>
    </xdr:to>
    <xdr:sp macro="[0]!Module8.Pup_7_Gen" textlink="">
      <xdr:nvSpPr>
        <xdr:cNvPr id="16" name="TextBox 15"/>
        <xdr:cNvSpPr txBox="1"/>
      </xdr:nvSpPr>
      <xdr:spPr>
        <a:xfrm>
          <a:off x="59592082" y="11484427"/>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15</xdr:row>
      <xdr:rowOff>122463</xdr:rowOff>
    </xdr:from>
    <xdr:to>
      <xdr:col>137</xdr:col>
      <xdr:colOff>1</xdr:colOff>
      <xdr:row>15</xdr:row>
      <xdr:rowOff>705171</xdr:rowOff>
    </xdr:to>
    <xdr:sp macro="[0]!Module8.Pup_8_Gen" textlink="">
      <xdr:nvSpPr>
        <xdr:cNvPr id="18" name="TextBox 17"/>
        <xdr:cNvSpPr txBox="1"/>
      </xdr:nvSpPr>
      <xdr:spPr>
        <a:xfrm>
          <a:off x="59592082" y="12953999"/>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16</xdr:row>
      <xdr:rowOff>122463</xdr:rowOff>
    </xdr:from>
    <xdr:to>
      <xdr:col>137</xdr:col>
      <xdr:colOff>1</xdr:colOff>
      <xdr:row>16</xdr:row>
      <xdr:rowOff>705171</xdr:rowOff>
    </xdr:to>
    <xdr:sp macro="[0]!Pup_9_Gen" textlink="">
      <xdr:nvSpPr>
        <xdr:cNvPr id="20" name="TextBox 19"/>
        <xdr:cNvSpPr txBox="1"/>
      </xdr:nvSpPr>
      <xdr:spPr>
        <a:xfrm>
          <a:off x="59592082" y="14423570"/>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17</xdr:row>
      <xdr:rowOff>122463</xdr:rowOff>
    </xdr:from>
    <xdr:to>
      <xdr:col>137</xdr:col>
      <xdr:colOff>1</xdr:colOff>
      <xdr:row>17</xdr:row>
      <xdr:rowOff>705171</xdr:rowOff>
    </xdr:to>
    <xdr:sp macro="[0]!Pup_10_Gen" textlink="">
      <xdr:nvSpPr>
        <xdr:cNvPr id="22" name="TextBox 21"/>
        <xdr:cNvSpPr txBox="1"/>
      </xdr:nvSpPr>
      <xdr:spPr>
        <a:xfrm>
          <a:off x="59592082" y="15893142"/>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18</xdr:row>
      <xdr:rowOff>122463</xdr:rowOff>
    </xdr:from>
    <xdr:to>
      <xdr:col>137</xdr:col>
      <xdr:colOff>1</xdr:colOff>
      <xdr:row>18</xdr:row>
      <xdr:rowOff>705171</xdr:rowOff>
    </xdr:to>
    <xdr:sp macro="[0]!Pup_11_Gen" textlink="">
      <xdr:nvSpPr>
        <xdr:cNvPr id="24" name="TextBox 23"/>
        <xdr:cNvSpPr txBox="1"/>
      </xdr:nvSpPr>
      <xdr:spPr>
        <a:xfrm>
          <a:off x="59592082" y="17362713"/>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18</xdr:row>
      <xdr:rowOff>749992</xdr:rowOff>
    </xdr:from>
    <xdr:to>
      <xdr:col>137</xdr:col>
      <xdr:colOff>1</xdr:colOff>
      <xdr:row>18</xdr:row>
      <xdr:rowOff>1332700</xdr:rowOff>
    </xdr:to>
    <xdr:sp macro="[0]!Pup_11_stop" textlink="">
      <xdr:nvSpPr>
        <xdr:cNvPr id="25" name="TextBox 24"/>
        <xdr:cNvSpPr txBox="1"/>
      </xdr:nvSpPr>
      <xdr:spPr>
        <a:xfrm>
          <a:off x="59592082" y="17990242"/>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19</xdr:row>
      <xdr:rowOff>122463</xdr:rowOff>
    </xdr:from>
    <xdr:to>
      <xdr:col>137</xdr:col>
      <xdr:colOff>1</xdr:colOff>
      <xdr:row>19</xdr:row>
      <xdr:rowOff>705171</xdr:rowOff>
    </xdr:to>
    <xdr:sp macro="[0]!Pup_12_Gen" textlink="">
      <xdr:nvSpPr>
        <xdr:cNvPr id="26" name="TextBox 25"/>
        <xdr:cNvSpPr txBox="1"/>
      </xdr:nvSpPr>
      <xdr:spPr>
        <a:xfrm>
          <a:off x="59592082" y="18832284"/>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19</xdr:row>
      <xdr:rowOff>749992</xdr:rowOff>
    </xdr:from>
    <xdr:to>
      <xdr:col>137</xdr:col>
      <xdr:colOff>1</xdr:colOff>
      <xdr:row>19</xdr:row>
      <xdr:rowOff>1332700</xdr:rowOff>
    </xdr:to>
    <xdr:sp macro="[0]!Pup_12_stop" textlink="">
      <xdr:nvSpPr>
        <xdr:cNvPr id="27" name="TextBox 26"/>
        <xdr:cNvSpPr txBox="1"/>
      </xdr:nvSpPr>
      <xdr:spPr>
        <a:xfrm>
          <a:off x="59592082" y="19459813"/>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20</xdr:row>
      <xdr:rowOff>122463</xdr:rowOff>
    </xdr:from>
    <xdr:to>
      <xdr:col>137</xdr:col>
      <xdr:colOff>1</xdr:colOff>
      <xdr:row>20</xdr:row>
      <xdr:rowOff>705171</xdr:rowOff>
    </xdr:to>
    <xdr:sp macro="[0]!Pup_13_Gen" textlink="">
      <xdr:nvSpPr>
        <xdr:cNvPr id="28" name="TextBox 27"/>
        <xdr:cNvSpPr txBox="1"/>
      </xdr:nvSpPr>
      <xdr:spPr>
        <a:xfrm>
          <a:off x="59592082" y="20301856"/>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20</xdr:row>
      <xdr:rowOff>749992</xdr:rowOff>
    </xdr:from>
    <xdr:to>
      <xdr:col>137</xdr:col>
      <xdr:colOff>1</xdr:colOff>
      <xdr:row>20</xdr:row>
      <xdr:rowOff>1332700</xdr:rowOff>
    </xdr:to>
    <xdr:sp macro="[0]!Pup_13_stop" textlink="">
      <xdr:nvSpPr>
        <xdr:cNvPr id="29" name="TextBox 28"/>
        <xdr:cNvSpPr txBox="1"/>
      </xdr:nvSpPr>
      <xdr:spPr>
        <a:xfrm>
          <a:off x="59592082" y="20929385"/>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21</xdr:row>
      <xdr:rowOff>122463</xdr:rowOff>
    </xdr:from>
    <xdr:to>
      <xdr:col>137</xdr:col>
      <xdr:colOff>1</xdr:colOff>
      <xdr:row>21</xdr:row>
      <xdr:rowOff>705171</xdr:rowOff>
    </xdr:to>
    <xdr:sp macro="[0]!Pup_14_Gen" textlink="">
      <xdr:nvSpPr>
        <xdr:cNvPr id="30" name="TextBox 29"/>
        <xdr:cNvSpPr txBox="1"/>
      </xdr:nvSpPr>
      <xdr:spPr>
        <a:xfrm>
          <a:off x="59592082" y="21771427"/>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21</xdr:row>
      <xdr:rowOff>749992</xdr:rowOff>
    </xdr:from>
    <xdr:to>
      <xdr:col>137</xdr:col>
      <xdr:colOff>1</xdr:colOff>
      <xdr:row>21</xdr:row>
      <xdr:rowOff>1332700</xdr:rowOff>
    </xdr:to>
    <xdr:sp macro="[0]!Pup_14_stop" textlink="">
      <xdr:nvSpPr>
        <xdr:cNvPr id="31" name="TextBox 30"/>
        <xdr:cNvSpPr txBox="1"/>
      </xdr:nvSpPr>
      <xdr:spPr>
        <a:xfrm>
          <a:off x="59592082" y="22398956"/>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22</xdr:row>
      <xdr:rowOff>122463</xdr:rowOff>
    </xdr:from>
    <xdr:to>
      <xdr:col>137</xdr:col>
      <xdr:colOff>1</xdr:colOff>
      <xdr:row>22</xdr:row>
      <xdr:rowOff>705171</xdr:rowOff>
    </xdr:to>
    <xdr:sp macro="[0]!Pup_15_Gen" textlink="">
      <xdr:nvSpPr>
        <xdr:cNvPr id="32" name="TextBox 31"/>
        <xdr:cNvSpPr txBox="1"/>
      </xdr:nvSpPr>
      <xdr:spPr>
        <a:xfrm>
          <a:off x="59592082" y="23240999"/>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22</xdr:row>
      <xdr:rowOff>749992</xdr:rowOff>
    </xdr:from>
    <xdr:to>
      <xdr:col>137</xdr:col>
      <xdr:colOff>1</xdr:colOff>
      <xdr:row>22</xdr:row>
      <xdr:rowOff>1332700</xdr:rowOff>
    </xdr:to>
    <xdr:sp macro="[0]!Pup_15_stop" textlink="">
      <xdr:nvSpPr>
        <xdr:cNvPr id="33" name="TextBox 32"/>
        <xdr:cNvSpPr txBox="1"/>
      </xdr:nvSpPr>
      <xdr:spPr>
        <a:xfrm>
          <a:off x="59592082" y="23868528"/>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23</xdr:row>
      <xdr:rowOff>122463</xdr:rowOff>
    </xdr:from>
    <xdr:to>
      <xdr:col>137</xdr:col>
      <xdr:colOff>1</xdr:colOff>
      <xdr:row>23</xdr:row>
      <xdr:rowOff>705171</xdr:rowOff>
    </xdr:to>
    <xdr:sp macro="[0]!Pup_16_Gen" textlink="">
      <xdr:nvSpPr>
        <xdr:cNvPr id="34" name="TextBox 33"/>
        <xdr:cNvSpPr txBox="1"/>
      </xdr:nvSpPr>
      <xdr:spPr>
        <a:xfrm>
          <a:off x="59592082" y="24710570"/>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23</xdr:row>
      <xdr:rowOff>749992</xdr:rowOff>
    </xdr:from>
    <xdr:to>
      <xdr:col>137</xdr:col>
      <xdr:colOff>1</xdr:colOff>
      <xdr:row>23</xdr:row>
      <xdr:rowOff>1332700</xdr:rowOff>
    </xdr:to>
    <xdr:sp macro="[0]!Pup_16_stop" textlink="">
      <xdr:nvSpPr>
        <xdr:cNvPr id="35" name="TextBox 34"/>
        <xdr:cNvSpPr txBox="1"/>
      </xdr:nvSpPr>
      <xdr:spPr>
        <a:xfrm>
          <a:off x="59592082" y="25338099"/>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24</xdr:row>
      <xdr:rowOff>122463</xdr:rowOff>
    </xdr:from>
    <xdr:to>
      <xdr:col>137</xdr:col>
      <xdr:colOff>1</xdr:colOff>
      <xdr:row>24</xdr:row>
      <xdr:rowOff>705171</xdr:rowOff>
    </xdr:to>
    <xdr:sp macro="[0]!Pup_17_Gen" textlink="">
      <xdr:nvSpPr>
        <xdr:cNvPr id="36" name="TextBox 35"/>
        <xdr:cNvSpPr txBox="1"/>
      </xdr:nvSpPr>
      <xdr:spPr>
        <a:xfrm>
          <a:off x="59592082" y="26180142"/>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24</xdr:row>
      <xdr:rowOff>749992</xdr:rowOff>
    </xdr:from>
    <xdr:to>
      <xdr:col>137</xdr:col>
      <xdr:colOff>1</xdr:colOff>
      <xdr:row>24</xdr:row>
      <xdr:rowOff>1332700</xdr:rowOff>
    </xdr:to>
    <xdr:sp macro="[0]!Pup_17_stop" textlink="">
      <xdr:nvSpPr>
        <xdr:cNvPr id="37" name="TextBox 36"/>
        <xdr:cNvSpPr txBox="1"/>
      </xdr:nvSpPr>
      <xdr:spPr>
        <a:xfrm>
          <a:off x="59592082" y="26807671"/>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25</xdr:row>
      <xdr:rowOff>122463</xdr:rowOff>
    </xdr:from>
    <xdr:to>
      <xdr:col>137</xdr:col>
      <xdr:colOff>1</xdr:colOff>
      <xdr:row>25</xdr:row>
      <xdr:rowOff>705171</xdr:rowOff>
    </xdr:to>
    <xdr:sp macro="[0]!Pup_18_Gen" textlink="">
      <xdr:nvSpPr>
        <xdr:cNvPr id="38" name="TextBox 37"/>
        <xdr:cNvSpPr txBox="1"/>
      </xdr:nvSpPr>
      <xdr:spPr>
        <a:xfrm>
          <a:off x="59592082" y="27649713"/>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25</xdr:row>
      <xdr:rowOff>749992</xdr:rowOff>
    </xdr:from>
    <xdr:to>
      <xdr:col>137</xdr:col>
      <xdr:colOff>1</xdr:colOff>
      <xdr:row>25</xdr:row>
      <xdr:rowOff>1332700</xdr:rowOff>
    </xdr:to>
    <xdr:sp macro="[0]!Pup_18_stop" textlink="">
      <xdr:nvSpPr>
        <xdr:cNvPr id="39" name="TextBox 38"/>
        <xdr:cNvSpPr txBox="1"/>
      </xdr:nvSpPr>
      <xdr:spPr>
        <a:xfrm>
          <a:off x="59592082" y="28277242"/>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26</xdr:row>
      <xdr:rowOff>122463</xdr:rowOff>
    </xdr:from>
    <xdr:to>
      <xdr:col>137</xdr:col>
      <xdr:colOff>1</xdr:colOff>
      <xdr:row>26</xdr:row>
      <xdr:rowOff>705171</xdr:rowOff>
    </xdr:to>
    <xdr:sp macro="[0]!Pup_19_Gen" textlink="">
      <xdr:nvSpPr>
        <xdr:cNvPr id="40" name="TextBox 39"/>
        <xdr:cNvSpPr txBox="1"/>
      </xdr:nvSpPr>
      <xdr:spPr>
        <a:xfrm>
          <a:off x="59592082" y="29119284"/>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26</xdr:row>
      <xdr:rowOff>749992</xdr:rowOff>
    </xdr:from>
    <xdr:to>
      <xdr:col>137</xdr:col>
      <xdr:colOff>1</xdr:colOff>
      <xdr:row>26</xdr:row>
      <xdr:rowOff>1332700</xdr:rowOff>
    </xdr:to>
    <xdr:sp macro="[0]!Pup_19_stop" textlink="">
      <xdr:nvSpPr>
        <xdr:cNvPr id="41" name="TextBox 40"/>
        <xdr:cNvSpPr txBox="1"/>
      </xdr:nvSpPr>
      <xdr:spPr>
        <a:xfrm>
          <a:off x="59592082" y="29746813"/>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27</xdr:row>
      <xdr:rowOff>122463</xdr:rowOff>
    </xdr:from>
    <xdr:to>
      <xdr:col>137</xdr:col>
      <xdr:colOff>1</xdr:colOff>
      <xdr:row>27</xdr:row>
      <xdr:rowOff>705171</xdr:rowOff>
    </xdr:to>
    <xdr:sp macro="[0]!Pup_20_Gen" textlink="">
      <xdr:nvSpPr>
        <xdr:cNvPr id="42" name="TextBox 41"/>
        <xdr:cNvSpPr txBox="1"/>
      </xdr:nvSpPr>
      <xdr:spPr>
        <a:xfrm>
          <a:off x="59592082" y="30588856"/>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27</xdr:row>
      <xdr:rowOff>749992</xdr:rowOff>
    </xdr:from>
    <xdr:to>
      <xdr:col>137</xdr:col>
      <xdr:colOff>1</xdr:colOff>
      <xdr:row>27</xdr:row>
      <xdr:rowOff>1332700</xdr:rowOff>
    </xdr:to>
    <xdr:sp macro="[0]!Pup_20_stop" textlink="">
      <xdr:nvSpPr>
        <xdr:cNvPr id="43" name="TextBox 42"/>
        <xdr:cNvSpPr txBox="1"/>
      </xdr:nvSpPr>
      <xdr:spPr>
        <a:xfrm>
          <a:off x="59592082" y="31216385"/>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28</xdr:row>
      <xdr:rowOff>122463</xdr:rowOff>
    </xdr:from>
    <xdr:to>
      <xdr:col>137</xdr:col>
      <xdr:colOff>1</xdr:colOff>
      <xdr:row>28</xdr:row>
      <xdr:rowOff>705171</xdr:rowOff>
    </xdr:to>
    <xdr:sp macro="[0]!Pup_21_Gen" textlink="">
      <xdr:nvSpPr>
        <xdr:cNvPr id="44" name="TextBox 43"/>
        <xdr:cNvSpPr txBox="1"/>
      </xdr:nvSpPr>
      <xdr:spPr>
        <a:xfrm>
          <a:off x="59592082" y="32058427"/>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28</xdr:row>
      <xdr:rowOff>749992</xdr:rowOff>
    </xdr:from>
    <xdr:to>
      <xdr:col>137</xdr:col>
      <xdr:colOff>1</xdr:colOff>
      <xdr:row>28</xdr:row>
      <xdr:rowOff>1332700</xdr:rowOff>
    </xdr:to>
    <xdr:sp macro="[0]!Pup_21_stop" textlink="">
      <xdr:nvSpPr>
        <xdr:cNvPr id="45" name="TextBox 44"/>
        <xdr:cNvSpPr txBox="1"/>
      </xdr:nvSpPr>
      <xdr:spPr>
        <a:xfrm>
          <a:off x="59592082" y="32685956"/>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30</xdr:row>
      <xdr:rowOff>122463</xdr:rowOff>
    </xdr:from>
    <xdr:to>
      <xdr:col>137</xdr:col>
      <xdr:colOff>1</xdr:colOff>
      <xdr:row>30</xdr:row>
      <xdr:rowOff>705171</xdr:rowOff>
    </xdr:to>
    <xdr:sp macro="[0]!Pup_23_Gen" textlink="">
      <xdr:nvSpPr>
        <xdr:cNvPr id="46" name="TextBox 45"/>
        <xdr:cNvSpPr txBox="1"/>
      </xdr:nvSpPr>
      <xdr:spPr>
        <a:xfrm>
          <a:off x="59592082" y="34997570"/>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30</xdr:row>
      <xdr:rowOff>749992</xdr:rowOff>
    </xdr:from>
    <xdr:to>
      <xdr:col>137</xdr:col>
      <xdr:colOff>1</xdr:colOff>
      <xdr:row>30</xdr:row>
      <xdr:rowOff>1332700</xdr:rowOff>
    </xdr:to>
    <xdr:sp macro="[0]!Pup_23_stop" textlink="">
      <xdr:nvSpPr>
        <xdr:cNvPr id="47" name="TextBox 46"/>
        <xdr:cNvSpPr txBox="1"/>
      </xdr:nvSpPr>
      <xdr:spPr>
        <a:xfrm>
          <a:off x="59592082" y="35625099"/>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29</xdr:row>
      <xdr:rowOff>122463</xdr:rowOff>
    </xdr:from>
    <xdr:to>
      <xdr:col>137</xdr:col>
      <xdr:colOff>1</xdr:colOff>
      <xdr:row>29</xdr:row>
      <xdr:rowOff>705171</xdr:rowOff>
    </xdr:to>
    <xdr:sp macro="[0]!Pup_22_Gen" textlink="">
      <xdr:nvSpPr>
        <xdr:cNvPr id="48" name="TextBox 47"/>
        <xdr:cNvSpPr txBox="1"/>
      </xdr:nvSpPr>
      <xdr:spPr>
        <a:xfrm>
          <a:off x="59592082" y="33527999"/>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29</xdr:row>
      <xdr:rowOff>749992</xdr:rowOff>
    </xdr:from>
    <xdr:to>
      <xdr:col>137</xdr:col>
      <xdr:colOff>1</xdr:colOff>
      <xdr:row>29</xdr:row>
      <xdr:rowOff>1332700</xdr:rowOff>
    </xdr:to>
    <xdr:sp macro="[0]!Pup_22_stop" textlink="">
      <xdr:nvSpPr>
        <xdr:cNvPr id="49" name="TextBox 48"/>
        <xdr:cNvSpPr txBox="1"/>
      </xdr:nvSpPr>
      <xdr:spPr>
        <a:xfrm>
          <a:off x="59592082" y="34155528"/>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31</xdr:row>
      <xdr:rowOff>122463</xdr:rowOff>
    </xdr:from>
    <xdr:to>
      <xdr:col>137</xdr:col>
      <xdr:colOff>1</xdr:colOff>
      <xdr:row>31</xdr:row>
      <xdr:rowOff>705171</xdr:rowOff>
    </xdr:to>
    <xdr:sp macro="[0]!Pup_24_Gen" textlink="">
      <xdr:nvSpPr>
        <xdr:cNvPr id="50" name="TextBox 49"/>
        <xdr:cNvSpPr txBox="1"/>
      </xdr:nvSpPr>
      <xdr:spPr>
        <a:xfrm>
          <a:off x="59592082" y="36467142"/>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31</xdr:row>
      <xdr:rowOff>749992</xdr:rowOff>
    </xdr:from>
    <xdr:to>
      <xdr:col>137</xdr:col>
      <xdr:colOff>1</xdr:colOff>
      <xdr:row>31</xdr:row>
      <xdr:rowOff>1332700</xdr:rowOff>
    </xdr:to>
    <xdr:sp macro="[0]!Pup_24_stop" textlink="">
      <xdr:nvSpPr>
        <xdr:cNvPr id="51" name="TextBox 50"/>
        <xdr:cNvSpPr txBox="1"/>
      </xdr:nvSpPr>
      <xdr:spPr>
        <a:xfrm>
          <a:off x="59592082" y="37094671"/>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32</xdr:row>
      <xdr:rowOff>122463</xdr:rowOff>
    </xdr:from>
    <xdr:to>
      <xdr:col>137</xdr:col>
      <xdr:colOff>1</xdr:colOff>
      <xdr:row>32</xdr:row>
      <xdr:rowOff>705171</xdr:rowOff>
    </xdr:to>
    <xdr:sp macro="[0]!Pup_25_Gen" textlink="">
      <xdr:nvSpPr>
        <xdr:cNvPr id="52" name="TextBox 51"/>
        <xdr:cNvSpPr txBox="1"/>
      </xdr:nvSpPr>
      <xdr:spPr>
        <a:xfrm>
          <a:off x="59592082" y="37936713"/>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32</xdr:row>
      <xdr:rowOff>749992</xdr:rowOff>
    </xdr:from>
    <xdr:to>
      <xdr:col>137</xdr:col>
      <xdr:colOff>1</xdr:colOff>
      <xdr:row>32</xdr:row>
      <xdr:rowOff>1332700</xdr:rowOff>
    </xdr:to>
    <xdr:sp macro="[0]!Pup_25_stop" textlink="">
      <xdr:nvSpPr>
        <xdr:cNvPr id="53" name="TextBox 52"/>
        <xdr:cNvSpPr txBox="1"/>
      </xdr:nvSpPr>
      <xdr:spPr>
        <a:xfrm>
          <a:off x="59592082" y="38564242"/>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33</xdr:row>
      <xdr:rowOff>749992</xdr:rowOff>
    </xdr:from>
    <xdr:to>
      <xdr:col>137</xdr:col>
      <xdr:colOff>1</xdr:colOff>
      <xdr:row>33</xdr:row>
      <xdr:rowOff>1332700</xdr:rowOff>
    </xdr:to>
    <xdr:sp macro="[0]!Pup_26_stop" textlink="">
      <xdr:nvSpPr>
        <xdr:cNvPr id="55" name="TextBox 54"/>
        <xdr:cNvSpPr txBox="1"/>
      </xdr:nvSpPr>
      <xdr:spPr>
        <a:xfrm>
          <a:off x="59592082" y="40033813"/>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33</xdr:row>
      <xdr:rowOff>122463</xdr:rowOff>
    </xdr:from>
    <xdr:to>
      <xdr:col>137</xdr:col>
      <xdr:colOff>1</xdr:colOff>
      <xdr:row>33</xdr:row>
      <xdr:rowOff>705171</xdr:rowOff>
    </xdr:to>
    <xdr:sp macro="[0]!Pup_26_Gen" textlink="">
      <xdr:nvSpPr>
        <xdr:cNvPr id="54" name="TextBox 53"/>
        <xdr:cNvSpPr txBox="1"/>
      </xdr:nvSpPr>
      <xdr:spPr>
        <a:xfrm>
          <a:off x="59592082" y="39406284"/>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34</xdr:row>
      <xdr:rowOff>122463</xdr:rowOff>
    </xdr:from>
    <xdr:to>
      <xdr:col>137</xdr:col>
      <xdr:colOff>1</xdr:colOff>
      <xdr:row>34</xdr:row>
      <xdr:rowOff>705171</xdr:rowOff>
    </xdr:to>
    <xdr:sp macro="[0]!Pup_27_Gen" textlink="">
      <xdr:nvSpPr>
        <xdr:cNvPr id="56" name="TextBox 55"/>
        <xdr:cNvSpPr txBox="1"/>
      </xdr:nvSpPr>
      <xdr:spPr>
        <a:xfrm>
          <a:off x="59592082" y="40875856"/>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34</xdr:row>
      <xdr:rowOff>749992</xdr:rowOff>
    </xdr:from>
    <xdr:to>
      <xdr:col>137</xdr:col>
      <xdr:colOff>1</xdr:colOff>
      <xdr:row>34</xdr:row>
      <xdr:rowOff>1332700</xdr:rowOff>
    </xdr:to>
    <xdr:sp macro="[0]!Pup_27_stop" textlink="">
      <xdr:nvSpPr>
        <xdr:cNvPr id="57" name="TextBox 56"/>
        <xdr:cNvSpPr txBox="1"/>
      </xdr:nvSpPr>
      <xdr:spPr>
        <a:xfrm>
          <a:off x="59592082" y="41503385"/>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35</xdr:row>
      <xdr:rowOff>122463</xdr:rowOff>
    </xdr:from>
    <xdr:to>
      <xdr:col>137</xdr:col>
      <xdr:colOff>1</xdr:colOff>
      <xdr:row>35</xdr:row>
      <xdr:rowOff>705171</xdr:rowOff>
    </xdr:to>
    <xdr:sp macro="[0]!Pup_28_Gen" textlink="">
      <xdr:nvSpPr>
        <xdr:cNvPr id="58" name="TextBox 57"/>
        <xdr:cNvSpPr txBox="1"/>
      </xdr:nvSpPr>
      <xdr:spPr>
        <a:xfrm>
          <a:off x="59592082" y="42345427"/>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35</xdr:row>
      <xdr:rowOff>749992</xdr:rowOff>
    </xdr:from>
    <xdr:to>
      <xdr:col>137</xdr:col>
      <xdr:colOff>1</xdr:colOff>
      <xdr:row>35</xdr:row>
      <xdr:rowOff>1332700</xdr:rowOff>
    </xdr:to>
    <xdr:sp macro="[0]!Pup_28_stop" textlink="">
      <xdr:nvSpPr>
        <xdr:cNvPr id="59" name="TextBox 58"/>
        <xdr:cNvSpPr txBox="1"/>
      </xdr:nvSpPr>
      <xdr:spPr>
        <a:xfrm>
          <a:off x="59592082" y="42972956"/>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36</xdr:row>
      <xdr:rowOff>122463</xdr:rowOff>
    </xdr:from>
    <xdr:to>
      <xdr:col>137</xdr:col>
      <xdr:colOff>1</xdr:colOff>
      <xdr:row>36</xdr:row>
      <xdr:rowOff>705171</xdr:rowOff>
    </xdr:to>
    <xdr:sp macro="[0]!Pup_29_Gen" textlink="">
      <xdr:nvSpPr>
        <xdr:cNvPr id="60" name="TextBox 59"/>
        <xdr:cNvSpPr txBox="1"/>
      </xdr:nvSpPr>
      <xdr:spPr>
        <a:xfrm>
          <a:off x="59592082" y="43814999"/>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36</xdr:row>
      <xdr:rowOff>749992</xdr:rowOff>
    </xdr:from>
    <xdr:to>
      <xdr:col>137</xdr:col>
      <xdr:colOff>1</xdr:colOff>
      <xdr:row>36</xdr:row>
      <xdr:rowOff>1332700</xdr:rowOff>
    </xdr:to>
    <xdr:sp macro="[0]!Pup_29_stop" textlink="">
      <xdr:nvSpPr>
        <xdr:cNvPr id="61" name="TextBox 60"/>
        <xdr:cNvSpPr txBox="1"/>
      </xdr:nvSpPr>
      <xdr:spPr>
        <a:xfrm>
          <a:off x="59592082" y="44442528"/>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37</xdr:row>
      <xdr:rowOff>122463</xdr:rowOff>
    </xdr:from>
    <xdr:to>
      <xdr:col>137</xdr:col>
      <xdr:colOff>1</xdr:colOff>
      <xdr:row>37</xdr:row>
      <xdr:rowOff>705171</xdr:rowOff>
    </xdr:to>
    <xdr:sp macro="[0]!Pup_30_Gen" textlink="">
      <xdr:nvSpPr>
        <xdr:cNvPr id="62" name="TextBox 61"/>
        <xdr:cNvSpPr txBox="1"/>
      </xdr:nvSpPr>
      <xdr:spPr>
        <a:xfrm>
          <a:off x="59592082" y="45284570"/>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37</xdr:row>
      <xdr:rowOff>749992</xdr:rowOff>
    </xdr:from>
    <xdr:to>
      <xdr:col>137</xdr:col>
      <xdr:colOff>1</xdr:colOff>
      <xdr:row>37</xdr:row>
      <xdr:rowOff>1332700</xdr:rowOff>
    </xdr:to>
    <xdr:sp macro="[0]!Pup_30_stop" textlink="">
      <xdr:nvSpPr>
        <xdr:cNvPr id="63" name="TextBox 62"/>
        <xdr:cNvSpPr txBox="1"/>
      </xdr:nvSpPr>
      <xdr:spPr>
        <a:xfrm>
          <a:off x="59592082" y="45912099"/>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38</xdr:row>
      <xdr:rowOff>122463</xdr:rowOff>
    </xdr:from>
    <xdr:to>
      <xdr:col>137</xdr:col>
      <xdr:colOff>1</xdr:colOff>
      <xdr:row>38</xdr:row>
      <xdr:rowOff>705171</xdr:rowOff>
    </xdr:to>
    <xdr:sp macro="[0]!Pup_31_Gen" textlink="">
      <xdr:nvSpPr>
        <xdr:cNvPr id="64" name="TextBox 63"/>
        <xdr:cNvSpPr txBox="1"/>
      </xdr:nvSpPr>
      <xdr:spPr>
        <a:xfrm>
          <a:off x="59592082" y="46754142"/>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38</xdr:row>
      <xdr:rowOff>749992</xdr:rowOff>
    </xdr:from>
    <xdr:to>
      <xdr:col>137</xdr:col>
      <xdr:colOff>1</xdr:colOff>
      <xdr:row>38</xdr:row>
      <xdr:rowOff>1332700</xdr:rowOff>
    </xdr:to>
    <xdr:sp macro="[0]!Pup_31_stop" textlink="">
      <xdr:nvSpPr>
        <xdr:cNvPr id="65" name="TextBox 64"/>
        <xdr:cNvSpPr txBox="1"/>
      </xdr:nvSpPr>
      <xdr:spPr>
        <a:xfrm>
          <a:off x="59592082" y="47381671"/>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39</xdr:row>
      <xdr:rowOff>122463</xdr:rowOff>
    </xdr:from>
    <xdr:to>
      <xdr:col>137</xdr:col>
      <xdr:colOff>1</xdr:colOff>
      <xdr:row>39</xdr:row>
      <xdr:rowOff>705171</xdr:rowOff>
    </xdr:to>
    <xdr:sp macro="[0]!Pup_32_Gen" textlink="">
      <xdr:nvSpPr>
        <xdr:cNvPr id="66" name="TextBox 65"/>
        <xdr:cNvSpPr txBox="1"/>
      </xdr:nvSpPr>
      <xdr:spPr>
        <a:xfrm>
          <a:off x="59592082" y="48223713"/>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39</xdr:row>
      <xdr:rowOff>749992</xdr:rowOff>
    </xdr:from>
    <xdr:to>
      <xdr:col>137</xdr:col>
      <xdr:colOff>1</xdr:colOff>
      <xdr:row>39</xdr:row>
      <xdr:rowOff>1332700</xdr:rowOff>
    </xdr:to>
    <xdr:sp macro="[0]!Pup_32_stop" textlink="">
      <xdr:nvSpPr>
        <xdr:cNvPr id="67" name="TextBox 66"/>
        <xdr:cNvSpPr txBox="1"/>
      </xdr:nvSpPr>
      <xdr:spPr>
        <a:xfrm>
          <a:off x="59592082" y="48851242"/>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40</xdr:row>
      <xdr:rowOff>122463</xdr:rowOff>
    </xdr:from>
    <xdr:to>
      <xdr:col>137</xdr:col>
      <xdr:colOff>1</xdr:colOff>
      <xdr:row>40</xdr:row>
      <xdr:rowOff>705171</xdr:rowOff>
    </xdr:to>
    <xdr:sp macro="[0]!Pup_33_Gen" textlink="">
      <xdr:nvSpPr>
        <xdr:cNvPr id="68" name="TextBox 67"/>
        <xdr:cNvSpPr txBox="1"/>
      </xdr:nvSpPr>
      <xdr:spPr>
        <a:xfrm>
          <a:off x="59592082" y="49693284"/>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40</xdr:row>
      <xdr:rowOff>749992</xdr:rowOff>
    </xdr:from>
    <xdr:to>
      <xdr:col>137</xdr:col>
      <xdr:colOff>1</xdr:colOff>
      <xdr:row>40</xdr:row>
      <xdr:rowOff>1332700</xdr:rowOff>
    </xdr:to>
    <xdr:sp macro="[0]!Pup_33_stop" textlink="">
      <xdr:nvSpPr>
        <xdr:cNvPr id="69" name="TextBox 68"/>
        <xdr:cNvSpPr txBox="1"/>
      </xdr:nvSpPr>
      <xdr:spPr>
        <a:xfrm>
          <a:off x="59592082" y="50320813"/>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41</xdr:row>
      <xdr:rowOff>122463</xdr:rowOff>
    </xdr:from>
    <xdr:to>
      <xdr:col>137</xdr:col>
      <xdr:colOff>1</xdr:colOff>
      <xdr:row>41</xdr:row>
      <xdr:rowOff>705171</xdr:rowOff>
    </xdr:to>
    <xdr:sp macro="[0]!Pup_34_Gen" textlink="">
      <xdr:nvSpPr>
        <xdr:cNvPr id="70" name="TextBox 69"/>
        <xdr:cNvSpPr txBox="1"/>
      </xdr:nvSpPr>
      <xdr:spPr>
        <a:xfrm>
          <a:off x="59592082" y="51162856"/>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41</xdr:row>
      <xdr:rowOff>749992</xdr:rowOff>
    </xdr:from>
    <xdr:to>
      <xdr:col>137</xdr:col>
      <xdr:colOff>1</xdr:colOff>
      <xdr:row>41</xdr:row>
      <xdr:rowOff>1332700</xdr:rowOff>
    </xdr:to>
    <xdr:sp macro="[0]!Pup_34_stop" textlink="">
      <xdr:nvSpPr>
        <xdr:cNvPr id="71" name="TextBox 70"/>
        <xdr:cNvSpPr txBox="1"/>
      </xdr:nvSpPr>
      <xdr:spPr>
        <a:xfrm>
          <a:off x="59592082" y="51790385"/>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134</xdr:col>
      <xdr:colOff>33618</xdr:colOff>
      <xdr:row>42</xdr:row>
      <xdr:rowOff>122463</xdr:rowOff>
    </xdr:from>
    <xdr:to>
      <xdr:col>137</xdr:col>
      <xdr:colOff>1</xdr:colOff>
      <xdr:row>42</xdr:row>
      <xdr:rowOff>705171</xdr:rowOff>
    </xdr:to>
    <xdr:sp macro="[0]!Pup_35_Gen" textlink="">
      <xdr:nvSpPr>
        <xdr:cNvPr id="72" name="TextBox 71"/>
        <xdr:cNvSpPr txBox="1"/>
      </xdr:nvSpPr>
      <xdr:spPr>
        <a:xfrm>
          <a:off x="59592082" y="52632427"/>
          <a:ext cx="1803348" cy="582708"/>
        </a:xfrm>
        <a:prstGeom prst="rect">
          <a:avLst/>
        </a:prstGeom>
        <a:solidFill>
          <a:schemeClr val="accent5">
            <a:lumMod val="20000"/>
            <a:lumOff val="80000"/>
          </a:schemeClr>
        </a:solidFill>
        <a:ln w="9525" cmpd="sng">
          <a:solidFill>
            <a:schemeClr val="lt1">
              <a:shade val="50000"/>
            </a:schemeClr>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Generate Report</a:t>
          </a:r>
        </a:p>
      </xdr:txBody>
    </xdr:sp>
    <xdr:clientData/>
  </xdr:twoCellAnchor>
  <xdr:twoCellAnchor>
    <xdr:from>
      <xdr:col>134</xdr:col>
      <xdr:colOff>33618</xdr:colOff>
      <xdr:row>42</xdr:row>
      <xdr:rowOff>749992</xdr:rowOff>
    </xdr:from>
    <xdr:to>
      <xdr:col>137</xdr:col>
      <xdr:colOff>1</xdr:colOff>
      <xdr:row>42</xdr:row>
      <xdr:rowOff>1332700</xdr:rowOff>
    </xdr:to>
    <xdr:sp macro="[0]!Pup_35_stop" textlink="">
      <xdr:nvSpPr>
        <xdr:cNvPr id="73" name="TextBox 72"/>
        <xdr:cNvSpPr txBox="1"/>
      </xdr:nvSpPr>
      <xdr:spPr>
        <a:xfrm>
          <a:off x="59592082" y="53259956"/>
          <a:ext cx="1803348" cy="582708"/>
        </a:xfrm>
        <a:prstGeom prst="rect">
          <a:avLst/>
        </a:prstGeom>
        <a:solidFill>
          <a:srgbClr val="66FF33"/>
        </a:solidFill>
        <a:ln w="9525" cmpd="sng">
          <a:solidFill>
            <a:sysClr val="windowText" lastClr="000000"/>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200">
              <a:latin typeface="Arial Rounded MT Bold" panose="020F0704030504030204" pitchFamily="34" charset="0"/>
            </a:rPr>
            <a:t>I am happy with this report</a:t>
          </a:r>
        </a:p>
      </xdr:txBody>
    </xdr:sp>
    <xdr:clientData/>
  </xdr:twoCellAnchor>
  <xdr:twoCellAnchor>
    <xdr:from>
      <xdr:col>4</xdr:col>
      <xdr:colOff>47626</xdr:colOff>
      <xdr:row>0</xdr:row>
      <xdr:rowOff>464345</xdr:rowOff>
    </xdr:from>
    <xdr:to>
      <xdr:col>4</xdr:col>
      <xdr:colOff>607219</xdr:colOff>
      <xdr:row>3</xdr:row>
      <xdr:rowOff>297657</xdr:rowOff>
    </xdr:to>
    <xdr:sp macro="[0]!put_form_bk" textlink="">
      <xdr:nvSpPr>
        <xdr:cNvPr id="2" name="TextBox 1"/>
        <xdr:cNvSpPr txBox="1"/>
      </xdr:nvSpPr>
      <xdr:spPr>
        <a:xfrm>
          <a:off x="47626" y="464345"/>
          <a:ext cx="559593" cy="714375"/>
        </a:xfrm>
        <a:prstGeom prst="rect">
          <a:avLst/>
        </a:prstGeom>
        <a:solidFill>
          <a:schemeClr val="tx1"/>
        </a:solidFill>
        <a:ln>
          <a:solidFill>
            <a:schemeClr val="bg1">
              <a:lumMod val="65000"/>
            </a:schemeClr>
          </a:solidFill>
        </a:ln>
        <a:scene3d>
          <a:camera prst="orthographicFront"/>
          <a:lightRig rig="threePt" dir="t"/>
        </a:scene3d>
        <a:sp3d>
          <a:bevelT/>
        </a:sp3d>
      </xdr:spPr>
      <xdr:style>
        <a:lnRef idx="0">
          <a:schemeClr val="dk1"/>
        </a:lnRef>
        <a:fillRef idx="3">
          <a:schemeClr val="dk1"/>
        </a:fillRef>
        <a:effectRef idx="3">
          <a:schemeClr val="dk1"/>
        </a:effectRef>
        <a:fontRef idx="minor">
          <a:schemeClr val="lt1"/>
        </a:fontRef>
      </xdr:style>
      <xdr:txBody>
        <a:bodyPr vertOverflow="clip" horzOverflow="clip" wrap="square" rtlCol="0" anchor="ctr"/>
        <a:lstStyle/>
        <a:p>
          <a:pPr algn="ctr"/>
          <a:r>
            <a:rPr lang="en-GB" sz="1200" b="1"/>
            <a:t>New Class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7"/>
    <pageSetUpPr fitToPage="1"/>
  </sheetPr>
  <dimension ref="A1:AO285"/>
  <sheetViews>
    <sheetView showGridLines="0" showRowColHeaders="0" zoomScale="10" zoomScaleNormal="10" zoomScalePageLayoutView="70" workbookViewId="0">
      <pane ySplit="3" topLeftCell="A287" activePane="bottomLeft" state="frozen"/>
      <selection activeCell="D1" sqref="D1"/>
      <selection pane="bottomLeft" activeCell="E78" sqref="E9:H78"/>
    </sheetView>
  </sheetViews>
  <sheetFormatPr defaultColWidth="8.85546875" defaultRowHeight="15.75" x14ac:dyDescent="0.25"/>
  <cols>
    <col min="1" max="1" width="9" style="351" bestFit="1" customWidth="1"/>
    <col min="2" max="2" width="8.85546875" style="351"/>
    <col min="3" max="3" width="8.85546875" style="356"/>
    <col min="4" max="4" width="9.85546875" style="351" bestFit="1" customWidth="1"/>
    <col min="5" max="5" width="77.42578125" style="354" customWidth="1"/>
    <col min="6" max="6" width="10.85546875" style="352" customWidth="1"/>
    <col min="7" max="7" width="74.140625" style="351" customWidth="1"/>
    <col min="8" max="8" width="8.85546875" style="155"/>
    <col min="9" max="9" width="8.85546875" style="1"/>
    <col min="10" max="10" width="8.85546875" style="23"/>
    <col min="11" max="16384" width="8.85546875" style="1"/>
  </cols>
  <sheetData>
    <row r="1" spans="1:41" s="5" customFormat="1" ht="16.5" thickBot="1" x14ac:dyDescent="0.3">
      <c r="A1" s="351">
        <f>Homework!A1</f>
        <v>2</v>
      </c>
      <c r="B1" s="439" t="s">
        <v>532</v>
      </c>
      <c r="C1" s="439"/>
      <c r="D1" s="439"/>
      <c r="E1" s="439"/>
      <c r="F1" s="435" t="s">
        <v>560</v>
      </c>
      <c r="G1" s="435"/>
      <c r="H1" s="155"/>
      <c r="J1" s="23"/>
    </row>
    <row r="2" spans="1:41" ht="28.5" x14ac:dyDescent="0.25">
      <c r="A2" s="438" t="s">
        <v>10</v>
      </c>
      <c r="B2" s="438"/>
      <c r="C2" s="438"/>
      <c r="D2" s="438"/>
      <c r="E2" s="438"/>
      <c r="H2" s="14">
        <v>1</v>
      </c>
      <c r="I2" s="15">
        <v>2</v>
      </c>
      <c r="J2" s="15">
        <v>3</v>
      </c>
      <c r="K2" s="15">
        <v>4</v>
      </c>
      <c r="L2" s="16">
        <v>5</v>
      </c>
    </row>
    <row r="3" spans="1:41" s="3" customFormat="1" ht="29.25" thickBot="1" x14ac:dyDescent="0.3">
      <c r="A3" s="352"/>
      <c r="B3" s="352"/>
      <c r="C3" s="353"/>
      <c r="D3" s="352"/>
      <c r="E3" s="354"/>
      <c r="F3" s="355"/>
      <c r="G3" s="355"/>
      <c r="H3" s="11">
        <f>F96</f>
        <v>4</v>
      </c>
      <c r="I3" s="12">
        <f>F146</f>
        <v>3</v>
      </c>
      <c r="J3" s="12">
        <f>F196</f>
        <v>3</v>
      </c>
      <c r="K3" s="12">
        <f>F244</f>
        <v>3</v>
      </c>
      <c r="L3" s="13">
        <f>F285</f>
        <v>3</v>
      </c>
    </row>
    <row r="4" spans="1:41" x14ac:dyDescent="0.25">
      <c r="D4" s="357">
        <v>10</v>
      </c>
    </row>
    <row r="5" spans="1:41" x14ac:dyDescent="0.25">
      <c r="A5" s="436">
        <v>1</v>
      </c>
      <c r="C5" s="437" t="s">
        <v>15</v>
      </c>
      <c r="D5" s="358">
        <f>D4+1</f>
        <v>11</v>
      </c>
      <c r="E5" s="227" t="s">
        <v>446</v>
      </c>
      <c r="F5" s="359">
        <v>1</v>
      </c>
      <c r="G5" s="227" t="s">
        <v>446</v>
      </c>
      <c r="H5" s="32">
        <v>1</v>
      </c>
      <c r="J5" s="32" t="str">
        <f>IF(OR(LEFT(E5,1)=" ",RIGHT(E5,1)=" ",),1," ")</f>
        <v xml:space="preserve"> </v>
      </c>
      <c r="K5" s="32" t="str">
        <f>IF(OR(LEFT(G5,1)=" ",RIGHT(G5,1)=" ",),1," ")</f>
        <v xml:space="preserve"> </v>
      </c>
    </row>
    <row r="6" spans="1:41" x14ac:dyDescent="0.25">
      <c r="A6" s="436"/>
      <c r="C6" s="437"/>
      <c r="D6" s="358">
        <f>IF(E6="","",D5+1)</f>
        <v>12</v>
      </c>
      <c r="E6" s="345" t="s">
        <v>3</v>
      </c>
      <c r="F6" s="359">
        <v>1</v>
      </c>
      <c r="G6" s="345" t="s">
        <v>382</v>
      </c>
      <c r="H6" s="32">
        <v>1</v>
      </c>
      <c r="J6" s="32" t="str">
        <f t="shared" ref="J6:J69" si="0">IF(OR(LEFT(E6,1)=" ",RIGHT(E6,1)=" ",),1," ")</f>
        <v xml:space="preserve"> </v>
      </c>
      <c r="K6" s="32" t="str">
        <f t="shared" ref="K6:K69" si="1">IF(OR(LEFT(G6,1)=" ",RIGHT(G6,1)=" ",),1," ")</f>
        <v xml:space="preserve"> </v>
      </c>
    </row>
    <row r="7" spans="1:41" x14ac:dyDescent="0.25">
      <c r="A7" s="436"/>
      <c r="C7" s="437"/>
      <c r="D7" s="358">
        <f t="shared" ref="D7:D70" si="2">IF(E7="","",D6+1)</f>
        <v>13</v>
      </c>
      <c r="E7" s="345" t="s">
        <v>447</v>
      </c>
      <c r="F7" s="359">
        <v>1</v>
      </c>
      <c r="G7" s="345" t="s">
        <v>447</v>
      </c>
      <c r="H7" s="32">
        <v>1</v>
      </c>
      <c r="J7" s="32" t="str">
        <f t="shared" si="0"/>
        <v xml:space="preserve"> </v>
      </c>
      <c r="K7" s="32" t="str">
        <f t="shared" si="1"/>
        <v xml:space="preserve"> </v>
      </c>
    </row>
    <row r="8" spans="1:41" s="5" customFormat="1" x14ac:dyDescent="0.25">
      <c r="A8" s="436"/>
      <c r="B8" s="351"/>
      <c r="C8" s="437"/>
      <c r="D8" s="358">
        <f t="shared" si="2"/>
        <v>14</v>
      </c>
      <c r="E8" s="345" t="str">
        <f>"displays a motivated and determined attitude towards "&amp;VLOOKUP(1,L8:AO8,A1,FALSE)&amp;"."</f>
        <v>displays a motivated and determined attitude towards Mathematics.</v>
      </c>
      <c r="F8" s="359">
        <v>1</v>
      </c>
      <c r="G8" s="345" t="str">
        <f>"displays a motivated and determined attitude towards "&amp;VLOOKUP(1,L8:AO8,A1,FALSE)&amp;"."</f>
        <v>displays a motivated and determined attitude towards Mathematics.</v>
      </c>
      <c r="H8" s="32">
        <v>1</v>
      </c>
      <c r="J8" s="32" t="str">
        <f t="shared" si="0"/>
        <v xml:space="preserve"> </v>
      </c>
      <c r="K8" s="32" t="str">
        <f t="shared" si="1"/>
        <v xml:space="preserve"> </v>
      </c>
      <c r="L8" s="32">
        <v>1</v>
      </c>
      <c r="M8" s="32" t="s">
        <v>554</v>
      </c>
      <c r="N8" s="32"/>
      <c r="O8" s="32"/>
      <c r="P8" s="32"/>
      <c r="Q8" s="32" t="s">
        <v>547</v>
      </c>
      <c r="R8" s="32"/>
      <c r="S8" s="32"/>
      <c r="T8" s="32"/>
      <c r="U8" s="32"/>
      <c r="V8" s="32"/>
      <c r="W8" s="32"/>
      <c r="X8" s="32"/>
      <c r="Y8" s="32"/>
      <c r="Z8" s="32"/>
      <c r="AA8" s="32"/>
      <c r="AB8" s="32"/>
      <c r="AC8" s="32"/>
      <c r="AD8" s="32"/>
      <c r="AE8" s="32"/>
      <c r="AF8" s="32"/>
      <c r="AG8" s="32"/>
      <c r="AH8" s="32"/>
      <c r="AI8" s="32"/>
      <c r="AJ8" s="32"/>
      <c r="AK8" s="32"/>
      <c r="AL8" s="32"/>
      <c r="AM8" s="32"/>
      <c r="AN8" s="32"/>
      <c r="AO8" s="32"/>
    </row>
    <row r="9" spans="1:41" s="5" customFormat="1" x14ac:dyDescent="0.25">
      <c r="A9" s="436"/>
      <c r="B9" s="351"/>
      <c r="C9" s="437"/>
      <c r="D9" s="358" t="str">
        <f t="shared" si="2"/>
        <v/>
      </c>
      <c r="E9" s="345"/>
      <c r="F9" s="359"/>
      <c r="G9" s="345"/>
      <c r="H9" s="32"/>
      <c r="J9" s="32" t="str">
        <f t="shared" si="0"/>
        <v xml:space="preserve"> </v>
      </c>
      <c r="K9" s="32" t="str">
        <f t="shared" si="1"/>
        <v xml:space="preserve"> </v>
      </c>
      <c r="L9" s="32">
        <v>1</v>
      </c>
      <c r="M9" s="32" t="s">
        <v>554</v>
      </c>
      <c r="N9" s="32"/>
      <c r="O9" s="32"/>
      <c r="P9" s="32"/>
      <c r="Q9" s="32" t="s">
        <v>547</v>
      </c>
      <c r="R9" s="32"/>
      <c r="S9" s="32"/>
      <c r="T9" s="32"/>
      <c r="U9" s="32"/>
      <c r="V9" s="32"/>
      <c r="W9" s="32"/>
      <c r="X9" s="32"/>
      <c r="Y9" s="32"/>
      <c r="Z9" s="32"/>
      <c r="AA9" s="32"/>
      <c r="AB9" s="32"/>
      <c r="AC9" s="32"/>
      <c r="AD9" s="32"/>
      <c r="AE9" s="32"/>
      <c r="AF9" s="32"/>
      <c r="AG9" s="32"/>
      <c r="AH9" s="32"/>
      <c r="AI9" s="32"/>
      <c r="AJ9" s="32"/>
      <c r="AK9" s="32"/>
      <c r="AL9" s="32"/>
      <c r="AM9" s="32"/>
      <c r="AN9" s="32"/>
      <c r="AO9" s="32"/>
    </row>
    <row r="10" spans="1:41" s="5" customFormat="1" x14ac:dyDescent="0.25">
      <c r="A10" s="436"/>
      <c r="B10" s="351"/>
      <c r="C10" s="437"/>
      <c r="D10" s="358" t="str">
        <f t="shared" si="2"/>
        <v/>
      </c>
      <c r="E10" s="345"/>
      <c r="F10" s="359"/>
      <c r="G10" s="345"/>
      <c r="H10" s="32"/>
      <c r="J10" s="32" t="str">
        <f t="shared" si="0"/>
        <v xml:space="preserve"> </v>
      </c>
      <c r="K10" s="32" t="str">
        <f t="shared" si="1"/>
        <v xml:space="preserve"> </v>
      </c>
      <c r="L10" s="32">
        <v>1</v>
      </c>
      <c r="M10" s="32" t="s">
        <v>554</v>
      </c>
      <c r="N10" s="32"/>
      <c r="O10" s="32"/>
      <c r="P10" s="32"/>
      <c r="Q10" s="32" t="s">
        <v>547</v>
      </c>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row>
    <row r="11" spans="1:41" s="5" customFormat="1" x14ac:dyDescent="0.25">
      <c r="A11" s="436"/>
      <c r="B11" s="351"/>
      <c r="C11" s="437"/>
      <c r="D11" s="358" t="str">
        <f t="shared" si="2"/>
        <v/>
      </c>
      <c r="E11" s="345"/>
      <c r="F11" s="359"/>
      <c r="G11" s="345"/>
      <c r="H11" s="32"/>
      <c r="J11" s="32" t="str">
        <f t="shared" si="0"/>
        <v xml:space="preserve"> </v>
      </c>
      <c r="K11" s="32" t="str">
        <f t="shared" si="1"/>
        <v xml:space="preserve"> </v>
      </c>
      <c r="L11" s="32">
        <v>1</v>
      </c>
      <c r="M11" s="32" t="s">
        <v>554</v>
      </c>
      <c r="N11" s="32"/>
      <c r="O11" s="32"/>
      <c r="P11" s="32"/>
      <c r="Q11" s="32" t="s">
        <v>547</v>
      </c>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row>
    <row r="12" spans="1:41" s="5" customFormat="1" x14ac:dyDescent="0.25">
      <c r="A12" s="436"/>
      <c r="B12" s="351"/>
      <c r="C12" s="437"/>
      <c r="D12" s="358" t="str">
        <f t="shared" si="2"/>
        <v/>
      </c>
      <c r="E12" s="345"/>
      <c r="F12" s="359"/>
      <c r="G12" s="345"/>
      <c r="H12" s="32"/>
      <c r="J12" s="32" t="str">
        <f t="shared" si="0"/>
        <v xml:space="preserve"> </v>
      </c>
      <c r="K12" s="32" t="str">
        <f t="shared" si="1"/>
        <v xml:space="preserve"> </v>
      </c>
    </row>
    <row r="13" spans="1:41" s="5" customFormat="1" x14ac:dyDescent="0.25">
      <c r="A13" s="436"/>
      <c r="B13" s="351"/>
      <c r="C13" s="437"/>
      <c r="D13" s="358" t="str">
        <f t="shared" si="2"/>
        <v/>
      </c>
      <c r="E13" s="345"/>
      <c r="F13" s="359"/>
      <c r="G13" s="345"/>
      <c r="H13" s="32"/>
      <c r="J13" s="32" t="str">
        <f t="shared" si="0"/>
        <v xml:space="preserve"> </v>
      </c>
      <c r="K13" s="32" t="str">
        <f t="shared" si="1"/>
        <v xml:space="preserve"> </v>
      </c>
    </row>
    <row r="14" spans="1:41" s="5" customFormat="1" x14ac:dyDescent="0.25">
      <c r="A14" s="436"/>
      <c r="B14" s="351"/>
      <c r="C14" s="437"/>
      <c r="D14" s="358" t="str">
        <f t="shared" si="2"/>
        <v/>
      </c>
      <c r="E14" s="345"/>
      <c r="F14" s="359"/>
      <c r="G14" s="345"/>
      <c r="H14" s="32"/>
      <c r="J14" s="32" t="str">
        <f t="shared" si="0"/>
        <v xml:space="preserve"> </v>
      </c>
      <c r="K14" s="32" t="str">
        <f t="shared" si="1"/>
        <v xml:space="preserve"> </v>
      </c>
    </row>
    <row r="15" spans="1:41" s="5" customFormat="1" x14ac:dyDescent="0.25">
      <c r="A15" s="436"/>
      <c r="B15" s="351"/>
      <c r="C15" s="437"/>
      <c r="D15" s="358" t="str">
        <f t="shared" si="2"/>
        <v/>
      </c>
      <c r="E15" s="360"/>
      <c r="F15" s="361"/>
      <c r="G15" s="360"/>
      <c r="H15" s="32"/>
      <c r="J15" s="32" t="str">
        <f t="shared" si="0"/>
        <v xml:space="preserve"> </v>
      </c>
      <c r="K15" s="32" t="str">
        <f t="shared" si="1"/>
        <v xml:space="preserve"> </v>
      </c>
      <c r="L15" s="32">
        <v>1</v>
      </c>
      <c r="M15" s="32" t="s">
        <v>558</v>
      </c>
      <c r="N15" s="32"/>
      <c r="O15" s="32"/>
      <c r="P15" s="32"/>
      <c r="Q15" s="32" t="s">
        <v>547</v>
      </c>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row>
    <row r="16" spans="1:41" s="5" customFormat="1" x14ac:dyDescent="0.25">
      <c r="A16" s="436"/>
      <c r="B16" s="351"/>
      <c r="C16" s="437"/>
      <c r="D16" s="358" t="str">
        <f t="shared" si="2"/>
        <v/>
      </c>
      <c r="E16" s="345"/>
      <c r="F16" s="359"/>
      <c r="G16" s="345"/>
      <c r="H16" s="32"/>
      <c r="J16" s="32" t="str">
        <f t="shared" si="0"/>
        <v xml:space="preserve"> </v>
      </c>
      <c r="K16" s="32" t="str">
        <f t="shared" si="1"/>
        <v xml:space="preserve"> </v>
      </c>
      <c r="L16" s="32">
        <v>1</v>
      </c>
      <c r="M16" s="32" t="s">
        <v>554</v>
      </c>
      <c r="N16" s="32"/>
      <c r="O16" s="32"/>
      <c r="P16" s="32"/>
      <c r="Q16" s="32" t="s">
        <v>547</v>
      </c>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row>
    <row r="17" spans="1:41" s="5" customFormat="1" x14ac:dyDescent="0.25">
      <c r="A17" s="436"/>
      <c r="B17" s="351"/>
      <c r="C17" s="437"/>
      <c r="D17" s="358" t="str">
        <f t="shared" si="2"/>
        <v/>
      </c>
      <c r="E17" s="360"/>
      <c r="F17" s="361"/>
      <c r="G17" s="360"/>
      <c r="H17" s="32"/>
      <c r="J17" s="32" t="str">
        <f t="shared" si="0"/>
        <v xml:space="preserve"> </v>
      </c>
      <c r="K17" s="32" t="str">
        <f t="shared" si="1"/>
        <v xml:space="preserve"> </v>
      </c>
      <c r="L17" s="32">
        <v>1</v>
      </c>
      <c r="M17" s="32" t="s">
        <v>558</v>
      </c>
      <c r="N17" s="32"/>
      <c r="O17" s="32"/>
      <c r="P17" s="32"/>
      <c r="Q17" s="32" t="s">
        <v>680</v>
      </c>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row>
    <row r="18" spans="1:41" s="5" customFormat="1" x14ac:dyDescent="0.25">
      <c r="A18" s="436"/>
      <c r="B18" s="351"/>
      <c r="C18" s="437"/>
      <c r="D18" s="358" t="str">
        <f t="shared" si="2"/>
        <v/>
      </c>
      <c r="E18" s="345"/>
      <c r="F18" s="359"/>
      <c r="G18" s="345"/>
      <c r="H18" s="32"/>
      <c r="J18" s="32" t="str">
        <f t="shared" si="0"/>
        <v xml:space="preserve"> </v>
      </c>
      <c r="K18" s="32" t="str">
        <f t="shared" si="1"/>
        <v xml:space="preserve"> </v>
      </c>
    </row>
    <row r="19" spans="1:41" s="5" customFormat="1" x14ac:dyDescent="0.25">
      <c r="A19" s="436"/>
      <c r="B19" s="351"/>
      <c r="C19" s="437"/>
      <c r="D19" s="358" t="str">
        <f t="shared" si="2"/>
        <v/>
      </c>
      <c r="E19" s="345"/>
      <c r="F19" s="359"/>
      <c r="G19" s="345"/>
      <c r="H19" s="32"/>
      <c r="J19" s="32" t="str">
        <f t="shared" si="0"/>
        <v xml:space="preserve"> </v>
      </c>
      <c r="K19" s="32" t="str">
        <f t="shared" si="1"/>
        <v xml:space="preserve"> </v>
      </c>
    </row>
    <row r="20" spans="1:41" s="5" customFormat="1" x14ac:dyDescent="0.25">
      <c r="A20" s="436"/>
      <c r="B20" s="351"/>
      <c r="C20" s="437"/>
      <c r="D20" s="358" t="str">
        <f t="shared" si="2"/>
        <v/>
      </c>
      <c r="E20" s="360"/>
      <c r="F20" s="361"/>
      <c r="G20" s="360"/>
      <c r="H20" s="32"/>
      <c r="J20" s="32" t="str">
        <f t="shared" si="0"/>
        <v xml:space="preserve"> </v>
      </c>
      <c r="K20" s="32" t="str">
        <f t="shared" si="1"/>
        <v xml:space="preserve"> </v>
      </c>
    </row>
    <row r="21" spans="1:41" s="5" customFormat="1" x14ac:dyDescent="0.25">
      <c r="A21" s="436"/>
      <c r="B21" s="351"/>
      <c r="C21" s="437"/>
      <c r="D21" s="358" t="str">
        <f t="shared" si="2"/>
        <v/>
      </c>
      <c r="E21" s="345"/>
      <c r="F21" s="359"/>
      <c r="G21" s="345"/>
      <c r="H21" s="32"/>
      <c r="J21" s="32" t="str">
        <f t="shared" si="0"/>
        <v xml:space="preserve"> </v>
      </c>
      <c r="K21" s="32" t="str">
        <f t="shared" si="1"/>
        <v xml:space="preserve"> </v>
      </c>
      <c r="L21" s="32">
        <v>1</v>
      </c>
      <c r="M21" s="32" t="s">
        <v>554</v>
      </c>
      <c r="N21" s="32"/>
      <c r="O21" s="32"/>
      <c r="P21" s="32"/>
      <c r="Q21" s="32" t="s">
        <v>547</v>
      </c>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row>
    <row r="22" spans="1:41" s="5" customFormat="1" x14ac:dyDescent="0.25">
      <c r="A22" s="436"/>
      <c r="B22" s="351"/>
      <c r="C22" s="437"/>
      <c r="D22" s="358" t="str">
        <f t="shared" si="2"/>
        <v/>
      </c>
      <c r="E22" s="345"/>
      <c r="F22" s="359"/>
      <c r="G22" s="345"/>
      <c r="H22" s="32"/>
      <c r="J22" s="32" t="str">
        <f t="shared" si="0"/>
        <v xml:space="preserve"> </v>
      </c>
      <c r="K22" s="32" t="str">
        <f t="shared" si="1"/>
        <v xml:space="preserve"> </v>
      </c>
      <c r="L22" s="101"/>
    </row>
    <row r="23" spans="1:41" s="5" customFormat="1" x14ac:dyDescent="0.25">
      <c r="A23" s="436"/>
      <c r="B23" s="351"/>
      <c r="C23" s="437"/>
      <c r="D23" s="358" t="str">
        <f t="shared" si="2"/>
        <v/>
      </c>
      <c r="E23" s="345"/>
      <c r="F23" s="359"/>
      <c r="G23" s="345"/>
      <c r="H23" s="32"/>
      <c r="J23" s="32" t="str">
        <f t="shared" si="0"/>
        <v xml:space="preserve"> </v>
      </c>
      <c r="K23" s="32" t="str">
        <f t="shared" si="1"/>
        <v xml:space="preserve"> </v>
      </c>
      <c r="L23" s="101"/>
    </row>
    <row r="24" spans="1:41" s="5" customFormat="1" x14ac:dyDescent="0.25">
      <c r="A24" s="436"/>
      <c r="B24" s="351"/>
      <c r="C24" s="437"/>
      <c r="D24" s="358" t="str">
        <f t="shared" si="2"/>
        <v/>
      </c>
      <c r="E24" s="345"/>
      <c r="F24" s="359"/>
      <c r="G24" s="345"/>
      <c r="H24" s="32"/>
      <c r="J24" s="32" t="str">
        <f t="shared" si="0"/>
        <v xml:space="preserve"> </v>
      </c>
      <c r="K24" s="32" t="str">
        <f t="shared" si="1"/>
        <v xml:space="preserve"> </v>
      </c>
    </row>
    <row r="25" spans="1:41" s="5" customFormat="1" x14ac:dyDescent="0.25">
      <c r="A25" s="436"/>
      <c r="B25" s="351"/>
      <c r="C25" s="437"/>
      <c r="D25" s="358" t="str">
        <f t="shared" si="2"/>
        <v/>
      </c>
      <c r="E25" s="345"/>
      <c r="F25" s="359"/>
      <c r="G25" s="345"/>
      <c r="H25" s="32"/>
      <c r="J25" s="32" t="str">
        <f t="shared" si="0"/>
        <v xml:space="preserve"> </v>
      </c>
      <c r="K25" s="32" t="str">
        <f t="shared" si="1"/>
        <v xml:space="preserve"> </v>
      </c>
    </row>
    <row r="26" spans="1:41" s="5" customFormat="1" x14ac:dyDescent="0.25">
      <c r="A26" s="436"/>
      <c r="B26" s="351"/>
      <c r="C26" s="437"/>
      <c r="D26" s="358" t="str">
        <f t="shared" si="2"/>
        <v/>
      </c>
      <c r="E26" s="345"/>
      <c r="F26" s="359"/>
      <c r="G26" s="345"/>
      <c r="H26" s="32"/>
      <c r="J26" s="32" t="str">
        <f t="shared" si="0"/>
        <v xml:space="preserve"> </v>
      </c>
      <c r="K26" s="32" t="str">
        <f t="shared" si="1"/>
        <v xml:space="preserve"> </v>
      </c>
    </row>
    <row r="27" spans="1:41" s="5" customFormat="1" x14ac:dyDescent="0.25">
      <c r="A27" s="436"/>
      <c r="B27" s="351"/>
      <c r="C27" s="437"/>
      <c r="D27" s="358" t="str">
        <f t="shared" si="2"/>
        <v/>
      </c>
      <c r="E27" s="345"/>
      <c r="F27" s="359"/>
      <c r="G27" s="345"/>
      <c r="H27" s="32"/>
      <c r="J27" s="32" t="str">
        <f t="shared" si="0"/>
        <v xml:space="preserve"> </v>
      </c>
      <c r="K27" s="32" t="str">
        <f t="shared" si="1"/>
        <v xml:space="preserve"> </v>
      </c>
    </row>
    <row r="28" spans="1:41" s="5" customFormat="1" x14ac:dyDescent="0.25">
      <c r="A28" s="436"/>
      <c r="B28" s="351"/>
      <c r="C28" s="437"/>
      <c r="D28" s="358" t="str">
        <f t="shared" si="2"/>
        <v/>
      </c>
      <c r="E28" s="345"/>
      <c r="F28" s="359"/>
      <c r="G28" s="345"/>
      <c r="H28" s="32"/>
      <c r="J28" s="32" t="str">
        <f t="shared" si="0"/>
        <v xml:space="preserve"> </v>
      </c>
      <c r="K28" s="32" t="str">
        <f t="shared" si="1"/>
        <v xml:space="preserve"> </v>
      </c>
    </row>
    <row r="29" spans="1:41" s="5" customFormat="1" x14ac:dyDescent="0.25">
      <c r="A29" s="436"/>
      <c r="B29" s="351"/>
      <c r="C29" s="437"/>
      <c r="D29" s="358" t="str">
        <f t="shared" si="2"/>
        <v/>
      </c>
      <c r="E29" s="345"/>
      <c r="F29" s="359"/>
      <c r="G29" s="345"/>
      <c r="H29" s="32"/>
      <c r="J29" s="32" t="str">
        <f t="shared" si="0"/>
        <v xml:space="preserve"> </v>
      </c>
      <c r="K29" s="32" t="str">
        <f t="shared" si="1"/>
        <v xml:space="preserve"> </v>
      </c>
    </row>
    <row r="30" spans="1:41" s="5" customFormat="1" x14ac:dyDescent="0.25">
      <c r="A30" s="436"/>
      <c r="B30" s="351"/>
      <c r="C30" s="437"/>
      <c r="D30" s="358" t="str">
        <f t="shared" si="2"/>
        <v/>
      </c>
      <c r="E30" s="345"/>
      <c r="F30" s="359"/>
      <c r="G30" s="345"/>
      <c r="H30" s="32"/>
      <c r="J30" s="32" t="str">
        <f t="shared" si="0"/>
        <v xml:space="preserve"> </v>
      </c>
      <c r="K30" s="32" t="str">
        <f t="shared" si="1"/>
        <v xml:space="preserve"> </v>
      </c>
      <c r="L30" s="32">
        <v>1</v>
      </c>
      <c r="M30" s="32" t="s">
        <v>612</v>
      </c>
      <c r="N30" s="32"/>
      <c r="O30" s="32"/>
      <c r="P30" s="32"/>
      <c r="Q30" s="32" t="s">
        <v>681</v>
      </c>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row>
    <row r="31" spans="1:41" s="5" customFormat="1" x14ac:dyDescent="0.25">
      <c r="A31" s="436"/>
      <c r="B31" s="351"/>
      <c r="C31" s="437"/>
      <c r="D31" s="358" t="str">
        <f t="shared" si="2"/>
        <v/>
      </c>
      <c r="E31" s="345"/>
      <c r="F31" s="359"/>
      <c r="G31" s="345"/>
      <c r="H31" s="32"/>
      <c r="J31" s="32" t="str">
        <f t="shared" si="0"/>
        <v xml:space="preserve"> </v>
      </c>
      <c r="K31" s="32" t="str">
        <f t="shared" si="1"/>
        <v xml:space="preserve"> </v>
      </c>
    </row>
    <row r="32" spans="1:41" s="5" customFormat="1" x14ac:dyDescent="0.25">
      <c r="A32" s="436"/>
      <c r="B32" s="351"/>
      <c r="C32" s="437"/>
      <c r="D32" s="358" t="str">
        <f t="shared" si="2"/>
        <v/>
      </c>
      <c r="E32" s="345"/>
      <c r="F32" s="359"/>
      <c r="G32" s="345"/>
      <c r="H32" s="32"/>
      <c r="J32" s="32" t="str">
        <f t="shared" si="0"/>
        <v xml:space="preserve"> </v>
      </c>
      <c r="K32" s="32" t="str">
        <f t="shared" si="1"/>
        <v xml:space="preserve"> </v>
      </c>
      <c r="L32" s="32">
        <v>1</v>
      </c>
      <c r="M32" s="32" t="s">
        <v>554</v>
      </c>
      <c r="N32" s="32"/>
      <c r="O32" s="32"/>
      <c r="P32" s="32"/>
      <c r="Q32" s="32" t="s">
        <v>547</v>
      </c>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row>
    <row r="33" spans="1:41" s="5" customFormat="1" x14ac:dyDescent="0.25">
      <c r="A33" s="436"/>
      <c r="B33" s="351"/>
      <c r="C33" s="437"/>
      <c r="D33" s="358" t="str">
        <f t="shared" si="2"/>
        <v/>
      </c>
      <c r="E33" s="360"/>
      <c r="F33" s="359"/>
      <c r="G33" s="360"/>
      <c r="H33" s="32"/>
      <c r="J33" s="32" t="str">
        <f t="shared" si="0"/>
        <v xml:space="preserve"> </v>
      </c>
      <c r="K33" s="32" t="str">
        <f t="shared" si="1"/>
        <v xml:space="preserve"> </v>
      </c>
    </row>
    <row r="34" spans="1:41" s="5" customFormat="1" x14ac:dyDescent="0.25">
      <c r="A34" s="436"/>
      <c r="B34" s="351"/>
      <c r="C34" s="437"/>
      <c r="D34" s="358" t="str">
        <f t="shared" si="2"/>
        <v/>
      </c>
      <c r="E34" s="360"/>
      <c r="F34" s="359"/>
      <c r="G34" s="360"/>
      <c r="H34" s="32"/>
      <c r="J34" s="32" t="str">
        <f t="shared" si="0"/>
        <v xml:space="preserve"> </v>
      </c>
      <c r="K34" s="32" t="str">
        <f t="shared" si="1"/>
        <v xml:space="preserve"> </v>
      </c>
      <c r="L34" s="101"/>
    </row>
    <row r="35" spans="1:41" s="5" customFormat="1" x14ac:dyDescent="0.25">
      <c r="A35" s="436"/>
      <c r="B35" s="351"/>
      <c r="C35" s="437"/>
      <c r="D35" s="358" t="str">
        <f t="shared" si="2"/>
        <v/>
      </c>
      <c r="E35" s="362"/>
      <c r="F35" s="358"/>
      <c r="G35" s="362"/>
      <c r="H35" s="32"/>
      <c r="J35" s="32" t="str">
        <f t="shared" si="0"/>
        <v xml:space="preserve"> </v>
      </c>
      <c r="K35" s="32" t="str">
        <f t="shared" si="1"/>
        <v xml:space="preserve"> </v>
      </c>
      <c r="L35" s="101"/>
    </row>
    <row r="36" spans="1:41" s="5" customFormat="1" x14ac:dyDescent="0.25">
      <c r="A36" s="436"/>
      <c r="B36" s="351"/>
      <c r="C36" s="437"/>
      <c r="D36" s="358" t="str">
        <f t="shared" si="2"/>
        <v/>
      </c>
      <c r="E36" s="360"/>
      <c r="F36" s="358"/>
      <c r="G36" s="360"/>
      <c r="H36" s="32"/>
      <c r="J36" s="32" t="str">
        <f t="shared" si="0"/>
        <v xml:space="preserve"> </v>
      </c>
      <c r="K36" s="32" t="str">
        <f t="shared" si="1"/>
        <v xml:space="preserve"> </v>
      </c>
      <c r="L36" s="101"/>
    </row>
    <row r="37" spans="1:41" s="5" customFormat="1" x14ac:dyDescent="0.25">
      <c r="A37" s="436"/>
      <c r="B37" s="351"/>
      <c r="C37" s="437"/>
      <c r="D37" s="358" t="str">
        <f t="shared" si="2"/>
        <v/>
      </c>
      <c r="E37" s="360"/>
      <c r="F37" s="358"/>
      <c r="G37" s="360"/>
      <c r="H37" s="32"/>
      <c r="J37" s="32" t="str">
        <f t="shared" si="0"/>
        <v xml:space="preserve"> </v>
      </c>
      <c r="K37" s="32" t="str">
        <f t="shared" si="1"/>
        <v xml:space="preserve"> </v>
      </c>
      <c r="L37" s="101"/>
    </row>
    <row r="38" spans="1:41" s="24" customFormat="1" x14ac:dyDescent="0.25">
      <c r="A38" s="436"/>
      <c r="B38" s="351"/>
      <c r="C38" s="437"/>
      <c r="D38" s="358" t="str">
        <f t="shared" si="2"/>
        <v/>
      </c>
      <c r="E38" s="360"/>
      <c r="F38" s="358"/>
      <c r="G38" s="360"/>
      <c r="H38" s="32"/>
      <c r="J38" s="32" t="str">
        <f t="shared" si="0"/>
        <v xml:space="preserve"> </v>
      </c>
      <c r="K38" s="32" t="str">
        <f t="shared" si="1"/>
        <v xml:space="preserve"> </v>
      </c>
      <c r="L38" s="32">
        <v>1</v>
      </c>
      <c r="M38" s="32" t="s">
        <v>554</v>
      </c>
      <c r="N38" s="32"/>
      <c r="O38" s="32"/>
      <c r="P38" s="32"/>
      <c r="Q38" s="32" t="s">
        <v>547</v>
      </c>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row>
    <row r="39" spans="1:41" s="24" customFormat="1" x14ac:dyDescent="0.25">
      <c r="A39" s="436"/>
      <c r="B39" s="351"/>
      <c r="C39" s="437"/>
      <c r="D39" s="358" t="str">
        <f t="shared" si="2"/>
        <v/>
      </c>
      <c r="E39" s="360"/>
      <c r="F39" s="358"/>
      <c r="G39" s="360"/>
      <c r="H39" s="32"/>
      <c r="J39" s="32" t="str">
        <f t="shared" si="0"/>
        <v xml:space="preserve"> </v>
      </c>
      <c r="K39" s="32" t="str">
        <f t="shared" si="1"/>
        <v xml:space="preserve"> </v>
      </c>
    </row>
    <row r="40" spans="1:41" s="24" customFormat="1" x14ac:dyDescent="0.25">
      <c r="A40" s="436"/>
      <c r="B40" s="351"/>
      <c r="C40" s="437"/>
      <c r="D40" s="358" t="str">
        <f t="shared" si="2"/>
        <v/>
      </c>
      <c r="E40" s="360"/>
      <c r="F40" s="358"/>
      <c r="G40" s="360"/>
      <c r="H40" s="32"/>
      <c r="J40" s="32" t="str">
        <f t="shared" si="0"/>
        <v xml:space="preserve"> </v>
      </c>
      <c r="K40" s="32" t="str">
        <f t="shared" si="1"/>
        <v xml:space="preserve"> </v>
      </c>
      <c r="L40" s="32">
        <v>1</v>
      </c>
      <c r="M40" s="32" t="s">
        <v>554</v>
      </c>
      <c r="N40" s="32"/>
      <c r="O40" s="32"/>
      <c r="P40" s="32"/>
      <c r="Q40" s="32" t="s">
        <v>547</v>
      </c>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row>
    <row r="41" spans="1:41" s="24" customFormat="1" x14ac:dyDescent="0.25">
      <c r="A41" s="436"/>
      <c r="B41" s="351"/>
      <c r="C41" s="437"/>
      <c r="D41" s="358" t="str">
        <f t="shared" si="2"/>
        <v/>
      </c>
      <c r="E41" s="360"/>
      <c r="F41" s="358"/>
      <c r="G41" s="360"/>
      <c r="H41" s="32"/>
      <c r="J41" s="32" t="str">
        <f t="shared" si="0"/>
        <v xml:space="preserve"> </v>
      </c>
      <c r="K41" s="32" t="str">
        <f t="shared" si="1"/>
        <v xml:space="preserve"> </v>
      </c>
    </row>
    <row r="42" spans="1:41" s="24" customFormat="1" x14ac:dyDescent="0.25">
      <c r="A42" s="436"/>
      <c r="B42" s="351"/>
      <c r="C42" s="437"/>
      <c r="D42" s="358" t="str">
        <f t="shared" si="2"/>
        <v/>
      </c>
      <c r="E42" s="360"/>
      <c r="F42" s="358"/>
      <c r="G42" s="360"/>
      <c r="H42" s="32"/>
      <c r="J42" s="32" t="str">
        <f t="shared" si="0"/>
        <v xml:space="preserve"> </v>
      </c>
      <c r="K42" s="32" t="str">
        <f t="shared" si="1"/>
        <v xml:space="preserve"> </v>
      </c>
    </row>
    <row r="43" spans="1:41" s="24" customFormat="1" x14ac:dyDescent="0.25">
      <c r="A43" s="436"/>
      <c r="B43" s="351"/>
      <c r="C43" s="437"/>
      <c r="D43" s="358" t="str">
        <f t="shared" si="2"/>
        <v/>
      </c>
      <c r="E43" s="360"/>
      <c r="F43" s="358"/>
      <c r="G43" s="360"/>
      <c r="H43" s="32"/>
      <c r="J43" s="32" t="str">
        <f t="shared" si="0"/>
        <v xml:space="preserve"> </v>
      </c>
      <c r="K43" s="32" t="str">
        <f t="shared" si="1"/>
        <v xml:space="preserve"> </v>
      </c>
    </row>
    <row r="44" spans="1:41" s="24" customFormat="1" x14ac:dyDescent="0.25">
      <c r="A44" s="436"/>
      <c r="B44" s="351"/>
      <c r="C44" s="437"/>
      <c r="D44" s="358" t="str">
        <f t="shared" si="2"/>
        <v/>
      </c>
      <c r="E44" s="362"/>
      <c r="F44" s="358"/>
      <c r="G44" s="362"/>
      <c r="H44" s="32"/>
      <c r="J44" s="32" t="str">
        <f t="shared" si="0"/>
        <v xml:space="preserve"> </v>
      </c>
      <c r="K44" s="32" t="str">
        <f t="shared" si="1"/>
        <v xml:space="preserve"> </v>
      </c>
    </row>
    <row r="45" spans="1:41" s="24" customFormat="1" x14ac:dyDescent="0.25">
      <c r="A45" s="436"/>
      <c r="B45" s="351"/>
      <c r="C45" s="437"/>
      <c r="D45" s="358" t="str">
        <f t="shared" si="2"/>
        <v/>
      </c>
      <c r="E45" s="360"/>
      <c r="F45" s="358"/>
      <c r="G45" s="360"/>
      <c r="H45" s="32"/>
      <c r="J45" s="32" t="str">
        <f t="shared" si="0"/>
        <v xml:space="preserve"> </v>
      </c>
      <c r="K45" s="32" t="str">
        <f t="shared" si="1"/>
        <v xml:space="preserve"> </v>
      </c>
    </row>
    <row r="46" spans="1:41" s="24" customFormat="1" x14ac:dyDescent="0.25">
      <c r="A46" s="436"/>
      <c r="B46" s="351"/>
      <c r="C46" s="437"/>
      <c r="D46" s="358" t="str">
        <f t="shared" si="2"/>
        <v/>
      </c>
      <c r="E46" s="360"/>
      <c r="F46" s="358"/>
      <c r="G46" s="360"/>
      <c r="H46" s="32"/>
      <c r="J46" s="32" t="str">
        <f t="shared" si="0"/>
        <v xml:space="preserve"> </v>
      </c>
      <c r="K46" s="32" t="str">
        <f t="shared" si="1"/>
        <v xml:space="preserve"> </v>
      </c>
    </row>
    <row r="47" spans="1:41" s="24" customFormat="1" x14ac:dyDescent="0.25">
      <c r="A47" s="436"/>
      <c r="B47" s="351"/>
      <c r="C47" s="437"/>
      <c r="D47" s="358" t="str">
        <f t="shared" si="2"/>
        <v/>
      </c>
      <c r="E47" s="363"/>
      <c r="F47" s="358"/>
      <c r="G47" s="363"/>
      <c r="H47" s="32"/>
      <c r="I47" s="155"/>
      <c r="J47" s="32" t="str">
        <f t="shared" si="0"/>
        <v xml:space="preserve"> </v>
      </c>
      <c r="K47" s="32" t="str">
        <f t="shared" si="1"/>
        <v xml:space="preserve"> </v>
      </c>
      <c r="L47" s="32">
        <v>1</v>
      </c>
      <c r="M47" s="32" t="s">
        <v>554</v>
      </c>
      <c r="N47" s="32"/>
      <c r="O47" s="32"/>
      <c r="P47" s="32"/>
      <c r="Q47" s="32" t="s">
        <v>547</v>
      </c>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row>
    <row r="48" spans="1:41" s="24" customFormat="1" ht="21" x14ac:dyDescent="0.25">
      <c r="A48" s="436"/>
      <c r="B48" s="351"/>
      <c r="C48" s="437"/>
      <c r="D48" s="358" t="str">
        <f t="shared" si="2"/>
        <v/>
      </c>
      <c r="E48" s="363"/>
      <c r="F48" s="358"/>
      <c r="G48" s="363"/>
      <c r="H48" s="32"/>
      <c r="I48" s="158"/>
      <c r="J48" s="32" t="str">
        <f t="shared" si="0"/>
        <v xml:space="preserve"> </v>
      </c>
      <c r="K48" s="32" t="str">
        <f t="shared" si="1"/>
        <v xml:space="preserve"> </v>
      </c>
      <c r="L48" s="32">
        <v>1</v>
      </c>
      <c r="M48" s="32" t="s">
        <v>554</v>
      </c>
      <c r="N48" s="32"/>
      <c r="O48" s="32"/>
      <c r="P48" s="32"/>
      <c r="Q48" s="32" t="s">
        <v>547</v>
      </c>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row>
    <row r="49" spans="1:41" s="24" customFormat="1" x14ac:dyDescent="0.25">
      <c r="A49" s="436"/>
      <c r="B49" s="351"/>
      <c r="C49" s="437"/>
      <c r="D49" s="358" t="str">
        <f t="shared" si="2"/>
        <v/>
      </c>
      <c r="E49" s="363"/>
      <c r="F49" s="358"/>
      <c r="G49" s="363"/>
      <c r="H49" s="32"/>
      <c r="I49" s="155"/>
      <c r="J49" s="32" t="str">
        <f t="shared" si="0"/>
        <v xml:space="preserve"> </v>
      </c>
      <c r="K49" s="32" t="str">
        <f t="shared" si="1"/>
        <v xml:space="preserve"> </v>
      </c>
      <c r="L49" s="155"/>
    </row>
    <row r="50" spans="1:41" s="24" customFormat="1" x14ac:dyDescent="0.25">
      <c r="A50" s="436"/>
      <c r="B50" s="351"/>
      <c r="C50" s="437"/>
      <c r="D50" s="358" t="str">
        <f t="shared" si="2"/>
        <v/>
      </c>
      <c r="E50" s="350"/>
      <c r="F50" s="358"/>
      <c r="G50" s="350"/>
      <c r="H50" s="32"/>
      <c r="I50" s="155"/>
      <c r="J50" s="32" t="str">
        <f t="shared" si="0"/>
        <v xml:space="preserve"> </v>
      </c>
      <c r="K50" s="32" t="str">
        <f t="shared" si="1"/>
        <v xml:space="preserve"> </v>
      </c>
      <c r="L50" s="32">
        <v>1</v>
      </c>
      <c r="M50" s="32" t="s">
        <v>554</v>
      </c>
      <c r="N50" s="32"/>
      <c r="O50" s="32"/>
      <c r="P50" s="32"/>
      <c r="Q50" s="32" t="s">
        <v>547</v>
      </c>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row>
    <row r="51" spans="1:41" s="24" customFormat="1" x14ac:dyDescent="0.25">
      <c r="A51" s="436"/>
      <c r="B51" s="351"/>
      <c r="C51" s="437"/>
      <c r="D51" s="358" t="str">
        <f t="shared" si="2"/>
        <v/>
      </c>
      <c r="E51" s="360"/>
      <c r="F51" s="358"/>
      <c r="G51" s="360"/>
      <c r="H51" s="32"/>
      <c r="I51" s="155"/>
      <c r="J51" s="32" t="str">
        <f t="shared" si="0"/>
        <v xml:space="preserve"> </v>
      </c>
      <c r="K51" s="32" t="str">
        <f t="shared" si="1"/>
        <v xml:space="preserve"> </v>
      </c>
      <c r="L51" s="32">
        <v>1</v>
      </c>
      <c r="M51" s="32" t="s">
        <v>554</v>
      </c>
      <c r="N51" s="32"/>
      <c r="O51" s="32"/>
      <c r="P51" s="32"/>
      <c r="Q51" s="32" t="s">
        <v>547</v>
      </c>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row>
    <row r="52" spans="1:41" s="24" customFormat="1" x14ac:dyDescent="0.25">
      <c r="A52" s="436"/>
      <c r="B52" s="351"/>
      <c r="C52" s="437"/>
      <c r="D52" s="358" t="str">
        <f t="shared" si="2"/>
        <v/>
      </c>
      <c r="E52" s="363"/>
      <c r="F52" s="358"/>
      <c r="G52" s="363"/>
      <c r="H52" s="32"/>
      <c r="J52" s="32" t="str">
        <f t="shared" si="0"/>
        <v xml:space="preserve"> </v>
      </c>
      <c r="K52" s="32" t="str">
        <f t="shared" si="1"/>
        <v xml:space="preserve"> </v>
      </c>
    </row>
    <row r="53" spans="1:41" s="24" customFormat="1" x14ac:dyDescent="0.25">
      <c r="A53" s="436"/>
      <c r="B53" s="351"/>
      <c r="C53" s="437"/>
      <c r="D53" s="358" t="str">
        <f t="shared" si="2"/>
        <v/>
      </c>
      <c r="E53" s="360"/>
      <c r="F53" s="358"/>
      <c r="G53" s="360"/>
      <c r="H53" s="32"/>
      <c r="J53" s="32" t="str">
        <f t="shared" si="0"/>
        <v xml:space="preserve"> </v>
      </c>
      <c r="K53" s="32" t="str">
        <f t="shared" si="1"/>
        <v xml:space="preserve"> </v>
      </c>
    </row>
    <row r="54" spans="1:41" s="24" customFormat="1" x14ac:dyDescent="0.25">
      <c r="A54" s="436"/>
      <c r="B54" s="351"/>
      <c r="C54" s="437"/>
      <c r="D54" s="358" t="str">
        <f t="shared" si="2"/>
        <v/>
      </c>
      <c r="E54" s="360"/>
      <c r="F54" s="358"/>
      <c r="G54" s="360"/>
      <c r="H54" s="32"/>
      <c r="J54" s="32" t="str">
        <f t="shared" si="0"/>
        <v xml:space="preserve"> </v>
      </c>
      <c r="K54" s="32" t="str">
        <f t="shared" si="1"/>
        <v xml:space="preserve"> </v>
      </c>
      <c r="L54" s="32">
        <v>1</v>
      </c>
      <c r="M54" s="32" t="s">
        <v>554</v>
      </c>
      <c r="N54" s="32"/>
      <c r="O54" s="32"/>
      <c r="P54" s="32"/>
      <c r="Q54" s="32" t="s">
        <v>547</v>
      </c>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s="24" customFormat="1" x14ac:dyDescent="0.25">
      <c r="A55" s="436"/>
      <c r="B55" s="351"/>
      <c r="C55" s="437"/>
      <c r="D55" s="358" t="str">
        <f t="shared" si="2"/>
        <v/>
      </c>
      <c r="E55" s="363"/>
      <c r="F55" s="358"/>
      <c r="G55" s="363"/>
      <c r="H55" s="32"/>
      <c r="J55" s="32" t="str">
        <f t="shared" si="0"/>
        <v xml:space="preserve"> </v>
      </c>
      <c r="K55" s="32" t="str">
        <f t="shared" si="1"/>
        <v xml:space="preserve"> </v>
      </c>
      <c r="L55" s="32">
        <v>1</v>
      </c>
      <c r="M55" s="32" t="s">
        <v>554</v>
      </c>
      <c r="N55" s="32"/>
      <c r="O55" s="32"/>
      <c r="P55" s="32"/>
      <c r="Q55" s="32" t="s">
        <v>547</v>
      </c>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s="24" customFormat="1" x14ac:dyDescent="0.25">
      <c r="A56" s="436"/>
      <c r="B56" s="351"/>
      <c r="C56" s="437"/>
      <c r="D56" s="358" t="str">
        <f t="shared" si="2"/>
        <v/>
      </c>
      <c r="E56" s="360"/>
      <c r="F56" s="358"/>
      <c r="G56" s="360"/>
      <c r="H56" s="32"/>
      <c r="J56" s="32" t="str">
        <f t="shared" si="0"/>
        <v xml:space="preserve"> </v>
      </c>
      <c r="K56" s="32" t="str">
        <f t="shared" si="1"/>
        <v xml:space="preserve"> </v>
      </c>
      <c r="L56" s="32">
        <v>1</v>
      </c>
      <c r="M56" s="32" t="s">
        <v>554</v>
      </c>
      <c r="N56" s="32"/>
      <c r="O56" s="32"/>
      <c r="P56" s="32"/>
      <c r="Q56" s="32" t="s">
        <v>547</v>
      </c>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row>
    <row r="57" spans="1:41" s="24" customFormat="1" x14ac:dyDescent="0.25">
      <c r="A57" s="436"/>
      <c r="B57" s="351"/>
      <c r="C57" s="437"/>
      <c r="D57" s="358" t="str">
        <f t="shared" si="2"/>
        <v/>
      </c>
      <c r="E57" s="360"/>
      <c r="F57" s="358"/>
      <c r="G57" s="360"/>
      <c r="H57" s="32"/>
      <c r="J57" s="32" t="str">
        <f t="shared" si="0"/>
        <v xml:space="preserve"> </v>
      </c>
      <c r="K57" s="32" t="str">
        <f t="shared" si="1"/>
        <v xml:space="preserve"> </v>
      </c>
    </row>
    <row r="58" spans="1:41" s="24" customFormat="1" x14ac:dyDescent="0.25">
      <c r="A58" s="436"/>
      <c r="B58" s="351"/>
      <c r="C58" s="437"/>
      <c r="D58" s="358" t="str">
        <f t="shared" si="2"/>
        <v/>
      </c>
      <c r="E58" s="360"/>
      <c r="F58" s="358"/>
      <c r="G58" s="360"/>
      <c r="H58" s="32"/>
      <c r="J58" s="32" t="str">
        <f t="shared" si="0"/>
        <v xml:space="preserve"> </v>
      </c>
      <c r="K58" s="32" t="str">
        <f t="shared" si="1"/>
        <v xml:space="preserve"> </v>
      </c>
    </row>
    <row r="59" spans="1:41" s="24" customFormat="1" x14ac:dyDescent="0.25">
      <c r="A59" s="436"/>
      <c r="B59" s="351"/>
      <c r="C59" s="437"/>
      <c r="D59" s="358" t="str">
        <f t="shared" si="2"/>
        <v/>
      </c>
      <c r="E59" s="360"/>
      <c r="F59" s="358"/>
      <c r="G59" s="360"/>
      <c r="H59" s="32"/>
      <c r="J59" s="32" t="str">
        <f t="shared" si="0"/>
        <v xml:space="preserve"> </v>
      </c>
      <c r="K59" s="32" t="str">
        <f t="shared" si="1"/>
        <v xml:space="preserve"> </v>
      </c>
      <c r="L59" s="32">
        <v>1</v>
      </c>
      <c r="M59" s="32" t="s">
        <v>554</v>
      </c>
      <c r="N59" s="32"/>
      <c r="O59" s="32"/>
      <c r="P59" s="32"/>
      <c r="Q59" s="32" t="s">
        <v>547</v>
      </c>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s="24" customFormat="1" x14ac:dyDescent="0.25">
      <c r="A60" s="436"/>
      <c r="B60" s="351"/>
      <c r="C60" s="437"/>
      <c r="D60" s="358" t="str">
        <f t="shared" si="2"/>
        <v/>
      </c>
      <c r="E60" s="360"/>
      <c r="F60" s="358"/>
      <c r="G60" s="360"/>
      <c r="H60" s="32"/>
      <c r="J60" s="32" t="str">
        <f t="shared" si="0"/>
        <v xml:space="preserve"> </v>
      </c>
      <c r="K60" s="32" t="str">
        <f t="shared" si="1"/>
        <v xml:space="preserve"> </v>
      </c>
      <c r="L60" s="32">
        <v>1</v>
      </c>
      <c r="M60" s="32" t="s">
        <v>554</v>
      </c>
      <c r="N60" s="32"/>
      <c r="O60" s="32"/>
      <c r="P60" s="32"/>
      <c r="Q60" s="32" t="s">
        <v>547</v>
      </c>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s="204" customFormat="1" x14ac:dyDescent="0.25">
      <c r="A61" s="436"/>
      <c r="B61" s="351"/>
      <c r="C61" s="437"/>
      <c r="D61" s="358" t="str">
        <f t="shared" si="2"/>
        <v/>
      </c>
      <c r="E61" s="360"/>
      <c r="F61" s="358"/>
      <c r="G61" s="360"/>
      <c r="H61" s="32"/>
      <c r="J61" s="32" t="str">
        <f t="shared" si="0"/>
        <v xml:space="preserve"> </v>
      </c>
      <c r="K61" s="32" t="str">
        <f t="shared" si="1"/>
        <v xml:space="preserve"> </v>
      </c>
    </row>
    <row r="62" spans="1:41" s="204" customFormat="1" x14ac:dyDescent="0.25">
      <c r="A62" s="436"/>
      <c r="B62" s="351"/>
      <c r="C62" s="437"/>
      <c r="D62" s="358" t="str">
        <f t="shared" si="2"/>
        <v/>
      </c>
      <c r="E62" s="360"/>
      <c r="F62" s="358"/>
      <c r="G62" s="360"/>
      <c r="H62" s="32"/>
      <c r="J62" s="32" t="str">
        <f t="shared" si="0"/>
        <v xml:space="preserve"> </v>
      </c>
      <c r="K62" s="32" t="str">
        <f t="shared" si="1"/>
        <v xml:space="preserve"> </v>
      </c>
      <c r="L62" s="32">
        <v>1</v>
      </c>
      <c r="M62" s="32" t="s">
        <v>554</v>
      </c>
      <c r="N62" s="32"/>
      <c r="O62" s="32"/>
      <c r="P62" s="32"/>
      <c r="Q62" s="32" t="s">
        <v>547</v>
      </c>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row>
    <row r="63" spans="1:41" s="204" customFormat="1" x14ac:dyDescent="0.25">
      <c r="A63" s="436"/>
      <c r="B63" s="351"/>
      <c r="C63" s="437"/>
      <c r="D63" s="358" t="str">
        <f t="shared" si="2"/>
        <v/>
      </c>
      <c r="E63" s="360"/>
      <c r="F63" s="358"/>
      <c r="G63" s="360"/>
      <c r="H63" s="32"/>
      <c r="J63" s="32" t="str">
        <f t="shared" si="0"/>
        <v xml:space="preserve"> </v>
      </c>
      <c r="K63" s="32" t="str">
        <f t="shared" si="1"/>
        <v xml:space="preserve"> </v>
      </c>
      <c r="L63" s="346">
        <v>72</v>
      </c>
      <c r="M63" s="346" t="s">
        <v>613</v>
      </c>
      <c r="N63" s="346"/>
      <c r="O63" s="346"/>
      <c r="P63" s="346"/>
      <c r="Q63" s="346" t="s">
        <v>682</v>
      </c>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row>
    <row r="64" spans="1:41" s="204" customFormat="1" x14ac:dyDescent="0.25">
      <c r="A64" s="436"/>
      <c r="B64" s="351"/>
      <c r="C64" s="437"/>
      <c r="D64" s="358" t="str">
        <f t="shared" si="2"/>
        <v/>
      </c>
      <c r="E64" s="230"/>
      <c r="F64" s="358"/>
      <c r="G64" s="230"/>
      <c r="H64" s="32"/>
      <c r="J64" s="32" t="str">
        <f t="shared" si="0"/>
        <v xml:space="preserve"> </v>
      </c>
      <c r="K64" s="32" t="str">
        <f t="shared" si="1"/>
        <v xml:space="preserve"> </v>
      </c>
      <c r="L64" s="32">
        <v>1</v>
      </c>
      <c r="M64" s="32" t="s">
        <v>558</v>
      </c>
      <c r="N64" s="32"/>
      <c r="O64" s="32"/>
      <c r="P64" s="32"/>
      <c r="Q64" s="32" t="s">
        <v>547</v>
      </c>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row>
    <row r="65" spans="1:41" s="204" customFormat="1" x14ac:dyDescent="0.25">
      <c r="A65" s="436"/>
      <c r="B65" s="351"/>
      <c r="C65" s="437"/>
      <c r="D65" s="358" t="str">
        <f t="shared" si="2"/>
        <v/>
      </c>
      <c r="E65" s="360"/>
      <c r="F65" s="358"/>
      <c r="G65" s="360"/>
      <c r="H65" s="32"/>
      <c r="J65" s="32" t="str">
        <f t="shared" si="0"/>
        <v xml:space="preserve"> </v>
      </c>
      <c r="K65" s="32" t="str">
        <f t="shared" si="1"/>
        <v xml:space="preserve"> </v>
      </c>
      <c r="L65" s="32">
        <v>1</v>
      </c>
      <c r="M65" s="32" t="s">
        <v>554</v>
      </c>
      <c r="N65" s="32"/>
      <c r="O65" s="32"/>
      <c r="P65" s="32"/>
      <c r="Q65" s="32" t="s">
        <v>547</v>
      </c>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row>
    <row r="66" spans="1:41" s="204" customFormat="1" x14ac:dyDescent="0.25">
      <c r="A66" s="436"/>
      <c r="B66" s="351"/>
      <c r="C66" s="437"/>
      <c r="D66" s="358" t="str">
        <f t="shared" si="2"/>
        <v/>
      </c>
      <c r="E66" s="230"/>
      <c r="F66" s="358"/>
      <c r="G66" s="230"/>
      <c r="H66" s="32"/>
      <c r="J66" s="32" t="str">
        <f t="shared" si="0"/>
        <v xml:space="preserve"> </v>
      </c>
      <c r="K66" s="32" t="str">
        <f t="shared" si="1"/>
        <v xml:space="preserve"> </v>
      </c>
      <c r="L66" s="32">
        <v>1</v>
      </c>
      <c r="M66" s="32" t="s">
        <v>558</v>
      </c>
      <c r="N66" s="32"/>
      <c r="O66" s="32"/>
      <c r="P66" s="32"/>
      <c r="Q66" s="32" t="s">
        <v>680</v>
      </c>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row>
    <row r="67" spans="1:41" s="204" customFormat="1" x14ac:dyDescent="0.25">
      <c r="A67" s="436"/>
      <c r="B67" s="351"/>
      <c r="C67" s="437"/>
      <c r="D67" s="358" t="str">
        <f t="shared" si="2"/>
        <v/>
      </c>
      <c r="E67" s="230"/>
      <c r="F67" s="358"/>
      <c r="G67" s="230"/>
      <c r="H67" s="32"/>
      <c r="J67" s="32" t="str">
        <f t="shared" si="0"/>
        <v xml:space="preserve"> </v>
      </c>
      <c r="K67" s="32" t="str">
        <f t="shared" si="1"/>
        <v xml:space="preserve"> </v>
      </c>
      <c r="L67" s="32">
        <v>1</v>
      </c>
      <c r="M67" s="32" t="s">
        <v>558</v>
      </c>
      <c r="N67" s="32"/>
      <c r="O67" s="32"/>
      <c r="P67" s="32"/>
      <c r="Q67" s="32" t="s">
        <v>680</v>
      </c>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row>
    <row r="68" spans="1:41" s="204" customFormat="1" x14ac:dyDescent="0.25">
      <c r="A68" s="436"/>
      <c r="B68" s="351"/>
      <c r="C68" s="437"/>
      <c r="D68" s="358" t="str">
        <f t="shared" si="2"/>
        <v/>
      </c>
      <c r="E68" s="360"/>
      <c r="F68" s="358"/>
      <c r="G68" s="360"/>
      <c r="H68" s="32"/>
      <c r="J68" s="32" t="str">
        <f t="shared" si="0"/>
        <v xml:space="preserve"> </v>
      </c>
      <c r="K68" s="32" t="str">
        <f t="shared" si="1"/>
        <v xml:space="preserve"> </v>
      </c>
      <c r="L68" s="32">
        <v>1</v>
      </c>
      <c r="M68" s="32" t="s">
        <v>554</v>
      </c>
      <c r="N68" s="32"/>
      <c r="O68" s="32"/>
      <c r="P68" s="32"/>
      <c r="Q68" s="32" t="s">
        <v>547</v>
      </c>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row>
    <row r="69" spans="1:41" s="204" customFormat="1" x14ac:dyDescent="0.25">
      <c r="A69" s="436"/>
      <c r="B69" s="351"/>
      <c r="C69" s="437"/>
      <c r="D69" s="358" t="str">
        <f t="shared" si="2"/>
        <v/>
      </c>
      <c r="E69" s="360"/>
      <c r="F69" s="358"/>
      <c r="G69" s="360"/>
      <c r="H69" s="32"/>
      <c r="J69" s="32" t="str">
        <f t="shared" si="0"/>
        <v xml:space="preserve"> </v>
      </c>
      <c r="K69" s="32" t="str">
        <f t="shared" si="1"/>
        <v xml:space="preserve"> </v>
      </c>
      <c r="L69" s="32">
        <v>1</v>
      </c>
      <c r="M69" s="32" t="s">
        <v>554</v>
      </c>
      <c r="N69" s="32"/>
      <c r="O69" s="32"/>
      <c r="P69" s="32"/>
      <c r="Q69" s="32" t="s">
        <v>547</v>
      </c>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row>
    <row r="70" spans="1:41" s="5" customFormat="1" x14ac:dyDescent="0.25">
      <c r="A70" s="436"/>
      <c r="B70" s="351"/>
      <c r="C70" s="437"/>
      <c r="D70" s="358" t="str">
        <f t="shared" si="2"/>
        <v/>
      </c>
      <c r="E70" s="345"/>
      <c r="F70" s="359"/>
      <c r="G70" s="345"/>
      <c r="H70" s="32"/>
      <c r="J70" s="32" t="str">
        <f t="shared" ref="J70:J133" si="3">IF(OR(LEFT(E70,1)=" ",RIGHT(E70,1)=" ",),1," ")</f>
        <v xml:space="preserve"> </v>
      </c>
      <c r="K70" s="32" t="str">
        <f t="shared" ref="K70:K133" si="4">IF(OR(LEFT(G70,1)=" ",RIGHT(G70,1)=" ",),1," ")</f>
        <v xml:space="preserve"> </v>
      </c>
    </row>
    <row r="71" spans="1:41" s="209" customFormat="1" x14ac:dyDescent="0.25">
      <c r="A71" s="436"/>
      <c r="B71" s="351"/>
      <c r="C71" s="437"/>
      <c r="D71" s="358" t="str">
        <f t="shared" ref="D71:D88" si="5">IF(E71="","",D70+1)</f>
        <v/>
      </c>
      <c r="E71" s="345"/>
      <c r="F71" s="359"/>
      <c r="G71" s="345"/>
      <c r="H71" s="32"/>
      <c r="J71" s="32" t="str">
        <f t="shared" si="3"/>
        <v xml:space="preserve"> </v>
      </c>
      <c r="K71" s="32" t="str">
        <f t="shared" si="4"/>
        <v xml:space="preserve"> </v>
      </c>
    </row>
    <row r="72" spans="1:41" s="209" customFormat="1" x14ac:dyDescent="0.25">
      <c r="A72" s="436"/>
      <c r="B72" s="351"/>
      <c r="C72" s="437"/>
      <c r="D72" s="358" t="str">
        <f t="shared" si="5"/>
        <v/>
      </c>
      <c r="E72" s="345"/>
      <c r="F72" s="359"/>
      <c r="G72" s="345"/>
      <c r="H72" s="32"/>
      <c r="J72" s="32" t="str">
        <f t="shared" si="3"/>
        <v xml:space="preserve"> </v>
      </c>
      <c r="K72" s="32" t="str">
        <f t="shared" si="4"/>
        <v xml:space="preserve"> </v>
      </c>
    </row>
    <row r="73" spans="1:41" s="209" customFormat="1" x14ac:dyDescent="0.25">
      <c r="A73" s="436"/>
      <c r="B73" s="351"/>
      <c r="C73" s="437"/>
      <c r="D73" s="358" t="str">
        <f t="shared" si="5"/>
        <v/>
      </c>
      <c r="E73" s="345"/>
      <c r="F73" s="359"/>
      <c r="G73" s="345"/>
      <c r="H73" s="32"/>
      <c r="J73" s="32" t="str">
        <f t="shared" si="3"/>
        <v xml:space="preserve"> </v>
      </c>
      <c r="K73" s="32" t="str">
        <f t="shared" si="4"/>
        <v xml:space="preserve"> </v>
      </c>
      <c r="L73" s="32">
        <v>1</v>
      </c>
      <c r="M73" s="32" t="s">
        <v>554</v>
      </c>
      <c r="N73" s="32"/>
      <c r="O73" s="32"/>
      <c r="P73" s="32"/>
      <c r="Q73" s="32" t="s">
        <v>547</v>
      </c>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row>
    <row r="74" spans="1:41" s="209" customFormat="1" x14ac:dyDescent="0.25">
      <c r="A74" s="436"/>
      <c r="B74" s="351"/>
      <c r="C74" s="437"/>
      <c r="D74" s="358" t="str">
        <f t="shared" si="5"/>
        <v/>
      </c>
      <c r="E74" s="345"/>
      <c r="F74" s="359"/>
      <c r="G74" s="345"/>
      <c r="H74" s="32"/>
      <c r="J74" s="32" t="str">
        <f t="shared" si="3"/>
        <v xml:space="preserve"> </v>
      </c>
      <c r="K74" s="32" t="str">
        <f t="shared" si="4"/>
        <v xml:space="preserve"> </v>
      </c>
      <c r="L74" s="32">
        <v>1</v>
      </c>
      <c r="M74" s="32" t="s">
        <v>554</v>
      </c>
      <c r="N74" s="32"/>
      <c r="O74" s="32"/>
      <c r="P74" s="32"/>
      <c r="Q74" s="32" t="s">
        <v>547</v>
      </c>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row>
    <row r="75" spans="1:41" s="209" customFormat="1" x14ac:dyDescent="0.25">
      <c r="A75" s="436"/>
      <c r="B75" s="351"/>
      <c r="C75" s="437"/>
      <c r="D75" s="358" t="str">
        <f t="shared" si="5"/>
        <v/>
      </c>
      <c r="E75" s="345"/>
      <c r="F75" s="359"/>
      <c r="G75" s="345"/>
      <c r="H75" s="32"/>
      <c r="J75" s="32" t="str">
        <f t="shared" si="3"/>
        <v xml:space="preserve"> </v>
      </c>
      <c r="K75" s="32" t="str">
        <f t="shared" si="4"/>
        <v xml:space="preserve"> </v>
      </c>
      <c r="L75" s="32">
        <v>1</v>
      </c>
      <c r="M75" s="32" t="s">
        <v>554</v>
      </c>
      <c r="N75" s="32"/>
      <c r="O75" s="32"/>
      <c r="P75" s="32"/>
      <c r="Q75" s="32" t="s">
        <v>547</v>
      </c>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row>
    <row r="76" spans="1:41" s="209" customFormat="1" x14ac:dyDescent="0.25">
      <c r="A76" s="436"/>
      <c r="B76" s="351"/>
      <c r="C76" s="437"/>
      <c r="D76" s="358" t="str">
        <f t="shared" si="5"/>
        <v/>
      </c>
      <c r="E76" s="345"/>
      <c r="F76" s="359"/>
      <c r="G76" s="345"/>
      <c r="H76" s="32"/>
      <c r="J76" s="32" t="str">
        <f t="shared" si="3"/>
        <v xml:space="preserve"> </v>
      </c>
      <c r="K76" s="32" t="str">
        <f t="shared" si="4"/>
        <v xml:space="preserve"> </v>
      </c>
      <c r="L76" s="32">
        <v>1</v>
      </c>
      <c r="M76" s="32" t="s">
        <v>554</v>
      </c>
      <c r="N76" s="32"/>
      <c r="O76" s="32"/>
      <c r="P76" s="32"/>
      <c r="Q76" s="32" t="s">
        <v>547</v>
      </c>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row>
    <row r="77" spans="1:41" s="209" customFormat="1" x14ac:dyDescent="0.25">
      <c r="A77" s="436"/>
      <c r="B77" s="351"/>
      <c r="C77" s="437"/>
      <c r="D77" s="358" t="str">
        <f t="shared" si="5"/>
        <v/>
      </c>
      <c r="E77" s="345"/>
      <c r="F77" s="359"/>
      <c r="G77" s="345"/>
      <c r="H77" s="32"/>
      <c r="J77" s="32" t="str">
        <f t="shared" si="3"/>
        <v xml:space="preserve"> </v>
      </c>
      <c r="K77" s="32" t="str">
        <f t="shared" si="4"/>
        <v xml:space="preserve"> </v>
      </c>
    </row>
    <row r="78" spans="1:41" s="209" customFormat="1" x14ac:dyDescent="0.25">
      <c r="A78" s="436"/>
      <c r="B78" s="351"/>
      <c r="C78" s="437"/>
      <c r="D78" s="358" t="str">
        <f t="shared" si="5"/>
        <v/>
      </c>
      <c r="E78" s="345"/>
      <c r="F78" s="359"/>
      <c r="G78" s="345"/>
      <c r="H78" s="32"/>
      <c r="J78" s="32" t="str">
        <f t="shared" si="3"/>
        <v xml:space="preserve"> </v>
      </c>
      <c r="K78" s="32" t="str">
        <f t="shared" si="4"/>
        <v xml:space="preserve"> </v>
      </c>
    </row>
    <row r="79" spans="1:41" s="209" customFormat="1" x14ac:dyDescent="0.25">
      <c r="A79" s="436"/>
      <c r="B79" s="351"/>
      <c r="C79" s="437"/>
      <c r="D79" s="358" t="str">
        <f t="shared" si="5"/>
        <v/>
      </c>
      <c r="E79" s="358"/>
      <c r="F79" s="359"/>
      <c r="G79" s="345"/>
      <c r="H79" s="32"/>
      <c r="J79" s="32" t="str">
        <f t="shared" si="3"/>
        <v xml:space="preserve"> </v>
      </c>
      <c r="K79" s="32" t="str">
        <f t="shared" si="4"/>
        <v xml:space="preserve"> </v>
      </c>
    </row>
    <row r="80" spans="1:41" s="209" customFormat="1" x14ac:dyDescent="0.25">
      <c r="A80" s="436"/>
      <c r="B80" s="351"/>
      <c r="C80" s="437"/>
      <c r="D80" s="358" t="str">
        <f t="shared" si="5"/>
        <v/>
      </c>
      <c r="E80" s="345"/>
      <c r="F80" s="359"/>
      <c r="G80" s="345"/>
      <c r="H80" s="32"/>
      <c r="J80" s="32" t="str">
        <f t="shared" si="3"/>
        <v xml:space="preserve"> </v>
      </c>
      <c r="K80" s="32" t="str">
        <f t="shared" si="4"/>
        <v xml:space="preserve"> </v>
      </c>
    </row>
    <row r="81" spans="1:12" s="209" customFormat="1" x14ac:dyDescent="0.25">
      <c r="A81" s="436"/>
      <c r="B81" s="351"/>
      <c r="C81" s="437"/>
      <c r="D81" s="358" t="str">
        <f t="shared" si="5"/>
        <v/>
      </c>
      <c r="E81" s="345"/>
      <c r="F81" s="359"/>
      <c r="G81" s="345"/>
      <c r="H81" s="32"/>
      <c r="J81" s="32" t="str">
        <f t="shared" si="3"/>
        <v xml:space="preserve"> </v>
      </c>
      <c r="K81" s="32" t="str">
        <f t="shared" si="4"/>
        <v xml:space="preserve"> </v>
      </c>
    </row>
    <row r="82" spans="1:12" s="209" customFormat="1" x14ac:dyDescent="0.25">
      <c r="A82" s="436"/>
      <c r="B82" s="351"/>
      <c r="C82" s="437"/>
      <c r="D82" s="358" t="str">
        <f t="shared" si="5"/>
        <v/>
      </c>
      <c r="E82" s="345"/>
      <c r="F82" s="359"/>
      <c r="G82" s="345"/>
      <c r="H82" s="32"/>
      <c r="J82" s="32" t="str">
        <f t="shared" si="3"/>
        <v xml:space="preserve"> </v>
      </c>
      <c r="K82" s="32" t="str">
        <f t="shared" si="4"/>
        <v xml:space="preserve"> </v>
      </c>
    </row>
    <row r="83" spans="1:12" s="209" customFormat="1" x14ac:dyDescent="0.25">
      <c r="A83" s="436"/>
      <c r="B83" s="351"/>
      <c r="C83" s="437"/>
      <c r="D83" s="358" t="str">
        <f t="shared" si="5"/>
        <v/>
      </c>
      <c r="E83" s="345"/>
      <c r="F83" s="359"/>
      <c r="G83" s="345"/>
      <c r="H83" s="32"/>
      <c r="J83" s="32" t="str">
        <f t="shared" si="3"/>
        <v xml:space="preserve"> </v>
      </c>
      <c r="K83" s="32" t="str">
        <f t="shared" si="4"/>
        <v xml:space="preserve"> </v>
      </c>
    </row>
    <row r="84" spans="1:12" s="209" customFormat="1" x14ac:dyDescent="0.25">
      <c r="A84" s="436"/>
      <c r="B84" s="351"/>
      <c r="C84" s="437"/>
      <c r="D84" s="358" t="str">
        <f t="shared" si="5"/>
        <v/>
      </c>
      <c r="E84" s="345"/>
      <c r="F84" s="359"/>
      <c r="G84" s="345"/>
      <c r="H84" s="32"/>
      <c r="J84" s="32" t="str">
        <f t="shared" si="3"/>
        <v xml:space="preserve"> </v>
      </c>
      <c r="K84" s="32" t="str">
        <f t="shared" si="4"/>
        <v xml:space="preserve"> </v>
      </c>
    </row>
    <row r="85" spans="1:12" s="209" customFormat="1" x14ac:dyDescent="0.25">
      <c r="A85" s="436"/>
      <c r="B85" s="351"/>
      <c r="C85" s="437"/>
      <c r="D85" s="358" t="str">
        <f t="shared" si="5"/>
        <v/>
      </c>
      <c r="E85" s="345"/>
      <c r="F85" s="359"/>
      <c r="G85" s="345"/>
      <c r="H85" s="32"/>
      <c r="J85" s="32" t="str">
        <f t="shared" si="3"/>
        <v xml:space="preserve"> </v>
      </c>
      <c r="K85" s="32" t="str">
        <f t="shared" si="4"/>
        <v xml:space="preserve"> </v>
      </c>
    </row>
    <row r="86" spans="1:12" s="209" customFormat="1" x14ac:dyDescent="0.25">
      <c r="A86" s="436"/>
      <c r="B86" s="351"/>
      <c r="C86" s="437"/>
      <c r="D86" s="358" t="str">
        <f t="shared" si="5"/>
        <v/>
      </c>
      <c r="E86" s="345"/>
      <c r="F86" s="359"/>
      <c r="G86" s="345"/>
      <c r="H86" s="32"/>
      <c r="J86" s="32" t="str">
        <f t="shared" si="3"/>
        <v xml:space="preserve"> </v>
      </c>
      <c r="K86" s="32" t="str">
        <f t="shared" si="4"/>
        <v xml:space="preserve"> </v>
      </c>
    </row>
    <row r="87" spans="1:12" s="209" customFormat="1" x14ac:dyDescent="0.25">
      <c r="A87" s="436"/>
      <c r="B87" s="351"/>
      <c r="C87" s="437"/>
      <c r="D87" s="358" t="str">
        <f t="shared" si="5"/>
        <v/>
      </c>
      <c r="E87" s="345"/>
      <c r="F87" s="359"/>
      <c r="G87" s="345"/>
      <c r="H87" s="32"/>
      <c r="J87" s="32" t="str">
        <f t="shared" si="3"/>
        <v xml:space="preserve"> </v>
      </c>
      <c r="K87" s="32" t="str">
        <f t="shared" si="4"/>
        <v xml:space="preserve"> </v>
      </c>
    </row>
    <row r="88" spans="1:12" s="209" customFormat="1" x14ac:dyDescent="0.25">
      <c r="A88" s="436"/>
      <c r="B88" s="351"/>
      <c r="C88" s="437"/>
      <c r="D88" s="358" t="str">
        <f t="shared" si="5"/>
        <v/>
      </c>
      <c r="E88" s="345"/>
      <c r="F88" s="359"/>
      <c r="G88" s="345"/>
      <c r="H88" s="32"/>
      <c r="J88" s="32" t="str">
        <f t="shared" si="3"/>
        <v xml:space="preserve"> </v>
      </c>
      <c r="K88" s="32" t="str">
        <f t="shared" si="4"/>
        <v xml:space="preserve"> </v>
      </c>
    </row>
    <row r="89" spans="1:12" s="209" customFormat="1" x14ac:dyDescent="0.25">
      <c r="A89" s="436"/>
      <c r="B89" s="351"/>
      <c r="C89" s="437"/>
      <c r="D89" s="358" t="str">
        <f t="shared" ref="D89:D95" si="6">IF(E89="","",D88+1)</f>
        <v/>
      </c>
      <c r="E89" s="345"/>
      <c r="F89" s="359"/>
      <c r="G89" s="345"/>
      <c r="H89" s="32"/>
      <c r="J89" s="32" t="str">
        <f t="shared" si="3"/>
        <v xml:space="preserve"> </v>
      </c>
      <c r="K89" s="32" t="str">
        <f t="shared" si="4"/>
        <v xml:space="preserve"> </v>
      </c>
    </row>
    <row r="90" spans="1:12" s="209" customFormat="1" x14ac:dyDescent="0.25">
      <c r="A90" s="436"/>
      <c r="B90" s="351"/>
      <c r="C90" s="437"/>
      <c r="D90" s="358" t="str">
        <f t="shared" si="6"/>
        <v/>
      </c>
      <c r="E90" s="345"/>
      <c r="F90" s="359"/>
      <c r="G90" s="345"/>
      <c r="H90" s="32"/>
      <c r="J90" s="32" t="str">
        <f t="shared" si="3"/>
        <v xml:space="preserve"> </v>
      </c>
      <c r="K90" s="32" t="str">
        <f t="shared" si="4"/>
        <v xml:space="preserve"> </v>
      </c>
    </row>
    <row r="91" spans="1:12" s="209" customFormat="1" x14ac:dyDescent="0.25">
      <c r="A91" s="436"/>
      <c r="B91" s="351"/>
      <c r="C91" s="437"/>
      <c r="D91" s="358" t="str">
        <f t="shared" si="6"/>
        <v/>
      </c>
      <c r="E91" s="345"/>
      <c r="F91" s="359"/>
      <c r="G91" s="345"/>
      <c r="H91" s="32"/>
      <c r="J91" s="32" t="str">
        <f t="shared" si="3"/>
        <v xml:space="preserve"> </v>
      </c>
      <c r="K91" s="32" t="str">
        <f t="shared" si="4"/>
        <v xml:space="preserve"> </v>
      </c>
    </row>
    <row r="92" spans="1:12" s="5" customFormat="1" x14ac:dyDescent="0.25">
      <c r="A92" s="436"/>
      <c r="B92" s="351"/>
      <c r="C92" s="437"/>
      <c r="D92" s="358" t="str">
        <f t="shared" si="6"/>
        <v/>
      </c>
      <c r="E92" s="345"/>
      <c r="F92" s="359"/>
      <c r="G92" s="345"/>
      <c r="H92" s="32"/>
      <c r="J92" s="32" t="str">
        <f t="shared" si="3"/>
        <v xml:space="preserve"> </v>
      </c>
      <c r="K92" s="32" t="str">
        <f t="shared" si="4"/>
        <v xml:space="preserve"> </v>
      </c>
    </row>
    <row r="93" spans="1:12" s="5" customFormat="1" x14ac:dyDescent="0.25">
      <c r="A93" s="436"/>
      <c r="B93" s="351"/>
      <c r="C93" s="437"/>
      <c r="D93" s="358" t="str">
        <f t="shared" si="6"/>
        <v/>
      </c>
      <c r="E93" s="362"/>
      <c r="F93" s="361"/>
      <c r="G93" s="362"/>
      <c r="H93" s="32"/>
      <c r="J93" s="32" t="str">
        <f t="shared" si="3"/>
        <v xml:space="preserve"> </v>
      </c>
      <c r="K93" s="32" t="str">
        <f t="shared" si="4"/>
        <v xml:space="preserve"> </v>
      </c>
      <c r="L93" s="1"/>
    </row>
    <row r="94" spans="1:12" s="5" customFormat="1" x14ac:dyDescent="0.25">
      <c r="A94" s="436"/>
      <c r="B94" s="351"/>
      <c r="C94" s="437"/>
      <c r="D94" s="358" t="str">
        <f t="shared" si="6"/>
        <v/>
      </c>
      <c r="E94" s="362"/>
      <c r="F94" s="361"/>
      <c r="G94" s="362"/>
      <c r="H94" s="32"/>
      <c r="J94" s="32" t="str">
        <f t="shared" si="3"/>
        <v xml:space="preserve"> </v>
      </c>
      <c r="K94" s="32" t="str">
        <f t="shared" si="4"/>
        <v xml:space="preserve"> </v>
      </c>
      <c r="L94" s="1"/>
    </row>
    <row r="95" spans="1:12" x14ac:dyDescent="0.25">
      <c r="A95" s="436"/>
      <c r="C95" s="437"/>
      <c r="D95" s="358" t="str">
        <f t="shared" si="6"/>
        <v/>
      </c>
      <c r="E95" s="345"/>
      <c r="F95" s="359"/>
      <c r="G95" s="345"/>
      <c r="H95" s="32"/>
      <c r="J95" s="32" t="str">
        <f t="shared" si="3"/>
        <v xml:space="preserve"> </v>
      </c>
      <c r="K95" s="32" t="str">
        <f t="shared" si="4"/>
        <v xml:space="preserve"> </v>
      </c>
      <c r="L95" s="5"/>
    </row>
    <row r="96" spans="1:12" ht="21" x14ac:dyDescent="0.25">
      <c r="D96" s="120">
        <f>COUNT(D5:D95)</f>
        <v>4</v>
      </c>
      <c r="E96" s="120"/>
      <c r="F96" s="120">
        <f t="shared" ref="F96" si="7">COUNT(F5:F95)</f>
        <v>4</v>
      </c>
      <c r="G96" s="120"/>
      <c r="H96" s="300">
        <f t="shared" ref="H96" si="8">COUNT(H5:H95)</f>
        <v>4</v>
      </c>
      <c r="J96" s="32" t="str">
        <f t="shared" si="3"/>
        <v xml:space="preserve"> </v>
      </c>
      <c r="K96" s="32" t="str">
        <f t="shared" si="4"/>
        <v xml:space="preserve"> </v>
      </c>
      <c r="L96" s="5"/>
    </row>
    <row r="97" spans="1:41" s="5" customFormat="1" x14ac:dyDescent="0.25">
      <c r="A97" s="351"/>
      <c r="B97" s="351"/>
      <c r="C97" s="356"/>
      <c r="D97" s="351"/>
      <c r="E97" s="354"/>
      <c r="F97" s="352"/>
      <c r="G97" s="354"/>
      <c r="H97" s="155"/>
      <c r="J97" s="32" t="str">
        <f t="shared" si="3"/>
        <v xml:space="preserve"> </v>
      </c>
      <c r="K97" s="32" t="str">
        <f t="shared" si="4"/>
        <v xml:space="preserve"> </v>
      </c>
      <c r="L97" s="1"/>
    </row>
    <row r="98" spans="1:41" s="5" customFormat="1" x14ac:dyDescent="0.25">
      <c r="A98" s="351"/>
      <c r="B98" s="351"/>
      <c r="C98" s="356"/>
      <c r="D98" s="357">
        <v>100</v>
      </c>
      <c r="E98" s="354"/>
      <c r="F98" s="352"/>
      <c r="G98" s="354"/>
      <c r="H98" s="155"/>
      <c r="J98" s="32" t="str">
        <f t="shared" si="3"/>
        <v xml:space="preserve"> </v>
      </c>
      <c r="K98" s="32" t="str">
        <f t="shared" si="4"/>
        <v xml:space="preserve"> </v>
      </c>
    </row>
    <row r="99" spans="1:41" ht="31.5" x14ac:dyDescent="0.25">
      <c r="A99" s="436">
        <v>2</v>
      </c>
      <c r="C99" s="437" t="s">
        <v>523</v>
      </c>
      <c r="D99" s="358">
        <f>D98+1</f>
        <v>101</v>
      </c>
      <c r="E99" s="345" t="s">
        <v>216</v>
      </c>
      <c r="F99" s="359">
        <v>1</v>
      </c>
      <c r="G99" s="345" t="s">
        <v>383</v>
      </c>
      <c r="H99" s="32">
        <v>1</v>
      </c>
      <c r="J99" s="32" t="str">
        <f t="shared" si="3"/>
        <v xml:space="preserve"> </v>
      </c>
      <c r="K99" s="32" t="str">
        <f t="shared" si="4"/>
        <v xml:space="preserve"> </v>
      </c>
    </row>
    <row r="100" spans="1:41" x14ac:dyDescent="0.25">
      <c r="A100" s="436"/>
      <c r="C100" s="437"/>
      <c r="D100" s="358">
        <f>IF(E100="","",D99+1)</f>
        <v>102</v>
      </c>
      <c r="E100" s="345" t="s">
        <v>217</v>
      </c>
      <c r="F100" s="359">
        <v>1</v>
      </c>
      <c r="G100" s="345" t="s">
        <v>217</v>
      </c>
      <c r="H100" s="32">
        <v>1</v>
      </c>
      <c r="J100" s="32" t="str">
        <f t="shared" si="3"/>
        <v xml:space="preserve"> </v>
      </c>
      <c r="K100" s="32" t="str">
        <f t="shared" si="4"/>
        <v xml:space="preserve"> </v>
      </c>
      <c r="L100" s="5"/>
    </row>
    <row r="101" spans="1:41" s="5" customFormat="1" ht="31.5" x14ac:dyDescent="0.25">
      <c r="A101" s="436"/>
      <c r="B101" s="351"/>
      <c r="C101" s="437"/>
      <c r="D101" s="358">
        <f t="shared" ref="D101:D145" si="9">IF(E101="","",D100+1)</f>
        <v>103</v>
      </c>
      <c r="E101" s="345" t="s">
        <v>218</v>
      </c>
      <c r="F101" s="359">
        <v>1</v>
      </c>
      <c r="G101" s="345" t="s">
        <v>384</v>
      </c>
      <c r="H101" s="32">
        <v>1</v>
      </c>
      <c r="J101" s="32" t="str">
        <f t="shared" si="3"/>
        <v xml:space="preserve"> </v>
      </c>
      <c r="K101" s="32" t="str">
        <f t="shared" si="4"/>
        <v xml:space="preserve"> </v>
      </c>
    </row>
    <row r="102" spans="1:41" s="5" customFormat="1" x14ac:dyDescent="0.25">
      <c r="A102" s="436"/>
      <c r="B102" s="351"/>
      <c r="C102" s="437"/>
      <c r="D102" s="358" t="str">
        <f t="shared" si="9"/>
        <v/>
      </c>
      <c r="E102" s="360"/>
      <c r="F102" s="361"/>
      <c r="G102" s="360"/>
      <c r="H102" s="32"/>
      <c r="J102" s="32" t="str">
        <f t="shared" si="3"/>
        <v xml:space="preserve"> </v>
      </c>
      <c r="K102" s="32" t="str">
        <f t="shared" si="4"/>
        <v xml:space="preserve"> </v>
      </c>
    </row>
    <row r="103" spans="1:41" s="5" customFormat="1" x14ac:dyDescent="0.25">
      <c r="A103" s="436"/>
      <c r="B103" s="351"/>
      <c r="C103" s="437"/>
      <c r="D103" s="358" t="str">
        <f t="shared" si="9"/>
        <v/>
      </c>
      <c r="E103" s="360"/>
      <c r="F103" s="361"/>
      <c r="G103" s="360"/>
      <c r="H103" s="32"/>
      <c r="J103" s="32" t="str">
        <f t="shared" si="3"/>
        <v xml:space="preserve"> </v>
      </c>
      <c r="K103" s="32" t="str">
        <f t="shared" si="4"/>
        <v xml:space="preserve"> </v>
      </c>
      <c r="L103" s="32">
        <v>1</v>
      </c>
      <c r="M103" s="32" t="s">
        <v>554</v>
      </c>
      <c r="N103" s="32"/>
      <c r="O103" s="32"/>
      <c r="P103" s="32"/>
      <c r="Q103" s="32" t="s">
        <v>547</v>
      </c>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row>
    <row r="104" spans="1:41" s="5" customFormat="1" x14ac:dyDescent="0.25">
      <c r="A104" s="436"/>
      <c r="B104" s="351"/>
      <c r="C104" s="437"/>
      <c r="D104" s="358" t="str">
        <f t="shared" si="9"/>
        <v/>
      </c>
      <c r="E104" s="345"/>
      <c r="F104" s="359"/>
      <c r="G104" s="345"/>
      <c r="H104" s="32"/>
      <c r="J104" s="32" t="str">
        <f t="shared" si="3"/>
        <v xml:space="preserve"> </v>
      </c>
      <c r="K104" s="32" t="str">
        <f t="shared" si="4"/>
        <v xml:space="preserve"> </v>
      </c>
      <c r="L104" s="32">
        <v>1</v>
      </c>
      <c r="M104" s="32" t="s">
        <v>554</v>
      </c>
      <c r="N104" s="32"/>
      <c r="O104" s="32"/>
      <c r="P104" s="32"/>
      <c r="Q104" s="32" t="s">
        <v>547</v>
      </c>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row>
    <row r="105" spans="1:41" s="5" customFormat="1" x14ac:dyDescent="0.25">
      <c r="A105" s="436"/>
      <c r="B105" s="351"/>
      <c r="C105" s="437"/>
      <c r="D105" s="358" t="str">
        <f t="shared" si="9"/>
        <v/>
      </c>
      <c r="E105" s="360"/>
      <c r="F105" s="361"/>
      <c r="G105" s="360"/>
      <c r="H105" s="32"/>
      <c r="J105" s="32" t="str">
        <f t="shared" si="3"/>
        <v xml:space="preserve"> </v>
      </c>
      <c r="K105" s="32" t="str">
        <f t="shared" si="4"/>
        <v xml:space="preserve"> </v>
      </c>
    </row>
    <row r="106" spans="1:41" s="5" customFormat="1" x14ac:dyDescent="0.25">
      <c r="A106" s="436"/>
      <c r="B106" s="351"/>
      <c r="C106" s="437"/>
      <c r="D106" s="358" t="str">
        <f t="shared" si="9"/>
        <v/>
      </c>
      <c r="E106" s="345"/>
      <c r="F106" s="359"/>
      <c r="G106" s="345"/>
      <c r="H106" s="32"/>
      <c r="J106" s="32" t="str">
        <f t="shared" si="3"/>
        <v xml:space="preserve"> </v>
      </c>
      <c r="K106" s="32" t="str">
        <f t="shared" si="4"/>
        <v xml:space="preserve"> </v>
      </c>
    </row>
    <row r="107" spans="1:41" s="5" customFormat="1" x14ac:dyDescent="0.25">
      <c r="A107" s="436"/>
      <c r="B107" s="351"/>
      <c r="C107" s="437"/>
      <c r="D107" s="358" t="str">
        <f t="shared" si="9"/>
        <v/>
      </c>
      <c r="E107" s="227"/>
      <c r="F107" s="359"/>
      <c r="G107" s="227"/>
      <c r="H107" s="32"/>
      <c r="J107" s="32" t="str">
        <f t="shared" si="3"/>
        <v xml:space="preserve"> </v>
      </c>
      <c r="K107" s="32" t="str">
        <f t="shared" si="4"/>
        <v xml:space="preserve"> </v>
      </c>
    </row>
    <row r="108" spans="1:41" s="5" customFormat="1" x14ac:dyDescent="0.25">
      <c r="A108" s="436"/>
      <c r="B108" s="351"/>
      <c r="C108" s="437"/>
      <c r="D108" s="358" t="str">
        <f t="shared" si="9"/>
        <v/>
      </c>
      <c r="E108" s="345"/>
      <c r="F108" s="359"/>
      <c r="G108" s="345"/>
      <c r="H108" s="32"/>
      <c r="J108" s="32" t="str">
        <f t="shared" si="3"/>
        <v xml:space="preserve"> </v>
      </c>
      <c r="K108" s="32" t="str">
        <f t="shared" si="4"/>
        <v xml:space="preserve"> </v>
      </c>
    </row>
    <row r="109" spans="1:41" s="5" customFormat="1" x14ac:dyDescent="0.25">
      <c r="A109" s="436"/>
      <c r="B109" s="351"/>
      <c r="C109" s="437"/>
      <c r="D109" s="358" t="str">
        <f t="shared" si="9"/>
        <v/>
      </c>
      <c r="E109" s="363"/>
      <c r="F109" s="359"/>
      <c r="G109" s="363"/>
      <c r="H109" s="32"/>
      <c r="J109" s="32" t="str">
        <f t="shared" si="3"/>
        <v xml:space="preserve"> </v>
      </c>
      <c r="K109" s="32" t="str">
        <f t="shared" si="4"/>
        <v xml:space="preserve"> </v>
      </c>
    </row>
    <row r="110" spans="1:41" s="5" customFormat="1" x14ac:dyDescent="0.25">
      <c r="A110" s="436"/>
      <c r="B110" s="351"/>
      <c r="C110" s="437"/>
      <c r="D110" s="358" t="str">
        <f t="shared" si="9"/>
        <v/>
      </c>
      <c r="E110" s="345"/>
      <c r="F110" s="359"/>
      <c r="G110" s="345"/>
      <c r="H110" s="32"/>
      <c r="J110" s="32" t="str">
        <f t="shared" si="3"/>
        <v xml:space="preserve"> </v>
      </c>
      <c r="K110" s="32" t="str">
        <f t="shared" si="4"/>
        <v xml:space="preserve"> </v>
      </c>
      <c r="L110" s="32">
        <v>1</v>
      </c>
      <c r="M110" s="32" t="s">
        <v>614</v>
      </c>
      <c r="N110" s="32"/>
      <c r="O110" s="32"/>
      <c r="P110" s="32"/>
      <c r="Q110" s="32" t="s">
        <v>683</v>
      </c>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row>
    <row r="111" spans="1:41" s="5" customFormat="1" x14ac:dyDescent="0.25">
      <c r="A111" s="436"/>
      <c r="B111" s="351"/>
      <c r="C111" s="437"/>
      <c r="D111" s="358" t="str">
        <f t="shared" si="9"/>
        <v/>
      </c>
      <c r="E111" s="364"/>
      <c r="F111" s="359"/>
      <c r="G111" s="364"/>
      <c r="H111" s="32"/>
      <c r="J111" s="32" t="str">
        <f t="shared" si="3"/>
        <v xml:space="preserve"> </v>
      </c>
      <c r="K111" s="32" t="str">
        <f t="shared" si="4"/>
        <v xml:space="preserve"> </v>
      </c>
    </row>
    <row r="112" spans="1:41" s="5" customFormat="1" x14ac:dyDescent="0.25">
      <c r="A112" s="436"/>
      <c r="B112" s="351"/>
      <c r="C112" s="437"/>
      <c r="D112" s="358" t="str">
        <f t="shared" si="9"/>
        <v/>
      </c>
      <c r="E112" s="345"/>
      <c r="F112" s="359"/>
      <c r="G112" s="345"/>
      <c r="H112" s="32"/>
      <c r="J112" s="32" t="str">
        <f t="shared" si="3"/>
        <v xml:space="preserve"> </v>
      </c>
      <c r="K112" s="32" t="str">
        <f t="shared" si="4"/>
        <v xml:space="preserve"> </v>
      </c>
    </row>
    <row r="113" spans="1:41" s="5" customFormat="1" x14ac:dyDescent="0.25">
      <c r="A113" s="436"/>
      <c r="B113" s="351"/>
      <c r="C113" s="437"/>
      <c r="D113" s="358" t="str">
        <f t="shared" si="9"/>
        <v/>
      </c>
      <c r="E113" s="230"/>
      <c r="F113" s="359"/>
      <c r="G113" s="230"/>
      <c r="H113" s="32"/>
      <c r="J113" s="32" t="str">
        <f t="shared" si="3"/>
        <v xml:space="preserve"> </v>
      </c>
      <c r="K113" s="32" t="str">
        <f t="shared" si="4"/>
        <v xml:space="preserve"> </v>
      </c>
      <c r="L113" s="32">
        <v>1</v>
      </c>
      <c r="M113" s="32" t="s">
        <v>558</v>
      </c>
      <c r="N113" s="32"/>
      <c r="O113" s="32"/>
      <c r="P113" s="32"/>
      <c r="Q113" s="32" t="s">
        <v>547</v>
      </c>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row>
    <row r="114" spans="1:41" s="5" customFormat="1" x14ac:dyDescent="0.25">
      <c r="A114" s="436"/>
      <c r="B114" s="351"/>
      <c r="C114" s="437"/>
      <c r="D114" s="358" t="str">
        <f t="shared" si="9"/>
        <v/>
      </c>
      <c r="E114" s="230"/>
      <c r="F114" s="359"/>
      <c r="G114" s="230"/>
      <c r="H114" s="32"/>
      <c r="J114" s="32" t="str">
        <f t="shared" si="3"/>
        <v xml:space="preserve"> </v>
      </c>
      <c r="K114" s="32" t="str">
        <f t="shared" si="4"/>
        <v xml:space="preserve"> </v>
      </c>
      <c r="L114" s="32">
        <v>1</v>
      </c>
      <c r="M114" s="32" t="s">
        <v>558</v>
      </c>
      <c r="N114" s="32"/>
      <c r="O114" s="32"/>
      <c r="P114" s="32"/>
      <c r="Q114" s="32" t="s">
        <v>547</v>
      </c>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row>
    <row r="115" spans="1:41" s="5" customFormat="1" x14ac:dyDescent="0.25">
      <c r="A115" s="436"/>
      <c r="B115" s="351"/>
      <c r="C115" s="437"/>
      <c r="D115" s="358" t="str">
        <f t="shared" si="9"/>
        <v/>
      </c>
      <c r="E115" s="345"/>
      <c r="F115" s="359"/>
      <c r="G115" s="345"/>
      <c r="H115" s="32"/>
      <c r="J115" s="32" t="str">
        <f t="shared" si="3"/>
        <v xml:space="preserve"> </v>
      </c>
      <c r="K115" s="32" t="str">
        <f t="shared" si="4"/>
        <v xml:space="preserve"> </v>
      </c>
    </row>
    <row r="116" spans="1:41" s="5" customFormat="1" x14ac:dyDescent="0.25">
      <c r="A116" s="436"/>
      <c r="B116" s="351"/>
      <c r="C116" s="437"/>
      <c r="D116" s="358" t="str">
        <f t="shared" si="9"/>
        <v/>
      </c>
      <c r="E116" s="345"/>
      <c r="F116" s="359"/>
      <c r="G116" s="345"/>
      <c r="H116" s="32"/>
      <c r="J116" s="32" t="str">
        <f t="shared" si="3"/>
        <v xml:space="preserve"> </v>
      </c>
      <c r="K116" s="32" t="str">
        <f t="shared" si="4"/>
        <v xml:space="preserve"> </v>
      </c>
      <c r="L116" s="32">
        <v>1</v>
      </c>
      <c r="M116" s="32" t="s">
        <v>558</v>
      </c>
      <c r="N116" s="32"/>
      <c r="O116" s="32"/>
      <c r="P116" s="32"/>
      <c r="Q116" s="32" t="s">
        <v>547</v>
      </c>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row>
    <row r="117" spans="1:41" s="5" customFormat="1" x14ac:dyDescent="0.25">
      <c r="A117" s="436"/>
      <c r="B117" s="351"/>
      <c r="C117" s="437"/>
      <c r="D117" s="358" t="str">
        <f t="shared" si="9"/>
        <v/>
      </c>
      <c r="E117" s="345"/>
      <c r="F117" s="359"/>
      <c r="G117" s="345"/>
      <c r="H117" s="32"/>
      <c r="J117" s="32" t="str">
        <f t="shared" si="3"/>
        <v xml:space="preserve"> </v>
      </c>
      <c r="K117" s="32" t="str">
        <f t="shared" si="4"/>
        <v xml:space="preserve"> </v>
      </c>
    </row>
    <row r="118" spans="1:41" s="5" customFormat="1" x14ac:dyDescent="0.25">
      <c r="A118" s="436"/>
      <c r="B118" s="351"/>
      <c r="C118" s="437"/>
      <c r="D118" s="358" t="str">
        <f t="shared" si="9"/>
        <v/>
      </c>
      <c r="E118" s="345"/>
      <c r="F118" s="359"/>
      <c r="G118" s="345"/>
      <c r="H118" s="32"/>
      <c r="J118" s="32" t="str">
        <f t="shared" si="3"/>
        <v xml:space="preserve"> </v>
      </c>
      <c r="K118" s="32" t="str">
        <f t="shared" si="4"/>
        <v xml:space="preserve"> </v>
      </c>
    </row>
    <row r="119" spans="1:41" s="5" customFormat="1" x14ac:dyDescent="0.25">
      <c r="A119" s="436"/>
      <c r="B119" s="351"/>
      <c r="C119" s="437"/>
      <c r="D119" s="358" t="str">
        <f t="shared" si="9"/>
        <v/>
      </c>
      <c r="E119" s="358"/>
      <c r="F119" s="359"/>
      <c r="G119" s="345"/>
      <c r="H119" s="32"/>
      <c r="J119" s="32" t="str">
        <f t="shared" si="3"/>
        <v xml:space="preserve"> </v>
      </c>
      <c r="K119" s="32" t="str">
        <f t="shared" si="4"/>
        <v xml:space="preserve"> </v>
      </c>
    </row>
    <row r="120" spans="1:41" s="5" customFormat="1" x14ac:dyDescent="0.25">
      <c r="A120" s="436"/>
      <c r="B120" s="351"/>
      <c r="C120" s="437"/>
      <c r="D120" s="358" t="str">
        <f t="shared" si="9"/>
        <v/>
      </c>
      <c r="E120" s="345"/>
      <c r="F120" s="359"/>
      <c r="G120" s="345"/>
      <c r="H120" s="32"/>
      <c r="J120" s="32" t="str">
        <f t="shared" si="3"/>
        <v xml:space="preserve"> </v>
      </c>
      <c r="K120" s="32" t="str">
        <f t="shared" si="4"/>
        <v xml:space="preserve"> </v>
      </c>
    </row>
    <row r="121" spans="1:41" s="5" customFormat="1" x14ac:dyDescent="0.25">
      <c r="A121" s="436"/>
      <c r="B121" s="351"/>
      <c r="C121" s="437"/>
      <c r="D121" s="358" t="str">
        <f t="shared" si="9"/>
        <v/>
      </c>
      <c r="E121" s="345"/>
      <c r="F121" s="359"/>
      <c r="G121" s="345"/>
      <c r="H121" s="32"/>
      <c r="J121" s="32" t="str">
        <f t="shared" si="3"/>
        <v xml:space="preserve"> </v>
      </c>
      <c r="K121" s="32" t="str">
        <f t="shared" si="4"/>
        <v xml:space="preserve"> </v>
      </c>
    </row>
    <row r="122" spans="1:41" s="5" customFormat="1" x14ac:dyDescent="0.25">
      <c r="A122" s="436"/>
      <c r="B122" s="351"/>
      <c r="C122" s="437"/>
      <c r="D122" s="358" t="str">
        <f t="shared" si="9"/>
        <v/>
      </c>
      <c r="E122" s="345"/>
      <c r="F122" s="359"/>
      <c r="G122" s="345"/>
      <c r="H122" s="32"/>
      <c r="J122" s="32" t="str">
        <f t="shared" si="3"/>
        <v xml:space="preserve"> </v>
      </c>
      <c r="K122" s="32" t="str">
        <f t="shared" si="4"/>
        <v xml:space="preserve"> </v>
      </c>
    </row>
    <row r="123" spans="1:41" s="5" customFormat="1" x14ac:dyDescent="0.25">
      <c r="A123" s="436"/>
      <c r="B123" s="351"/>
      <c r="C123" s="437"/>
      <c r="D123" s="358" t="str">
        <f t="shared" si="9"/>
        <v/>
      </c>
      <c r="E123" s="345"/>
      <c r="F123" s="359"/>
      <c r="G123" s="345"/>
      <c r="H123" s="32"/>
      <c r="J123" s="32" t="str">
        <f t="shared" si="3"/>
        <v xml:space="preserve"> </v>
      </c>
      <c r="K123" s="32" t="str">
        <f t="shared" si="4"/>
        <v xml:space="preserve"> </v>
      </c>
    </row>
    <row r="124" spans="1:41" s="5" customFormat="1" x14ac:dyDescent="0.25">
      <c r="A124" s="436"/>
      <c r="B124" s="351"/>
      <c r="C124" s="437"/>
      <c r="D124" s="358" t="str">
        <f t="shared" si="9"/>
        <v/>
      </c>
      <c r="E124" s="345"/>
      <c r="F124" s="359"/>
      <c r="G124" s="345"/>
      <c r="H124" s="32"/>
      <c r="J124" s="32" t="str">
        <f t="shared" si="3"/>
        <v xml:space="preserve"> </v>
      </c>
      <c r="K124" s="32" t="str">
        <f t="shared" si="4"/>
        <v xml:space="preserve"> </v>
      </c>
    </row>
    <row r="125" spans="1:41" s="5" customFormat="1" x14ac:dyDescent="0.25">
      <c r="A125" s="436"/>
      <c r="B125" s="351"/>
      <c r="C125" s="437"/>
      <c r="D125" s="358" t="str">
        <f t="shared" si="9"/>
        <v/>
      </c>
      <c r="E125" s="345"/>
      <c r="F125" s="359"/>
      <c r="G125" s="345"/>
      <c r="H125" s="32"/>
      <c r="J125" s="32" t="str">
        <f t="shared" si="3"/>
        <v xml:space="preserve"> </v>
      </c>
      <c r="K125" s="32" t="str">
        <f t="shared" si="4"/>
        <v xml:space="preserve"> </v>
      </c>
    </row>
    <row r="126" spans="1:41" s="5" customFormat="1" x14ac:dyDescent="0.25">
      <c r="A126" s="436"/>
      <c r="B126" s="351"/>
      <c r="C126" s="437"/>
      <c r="D126" s="358" t="str">
        <f t="shared" si="9"/>
        <v/>
      </c>
      <c r="E126" s="345"/>
      <c r="F126" s="359"/>
      <c r="G126" s="345"/>
      <c r="H126" s="32"/>
      <c r="J126" s="32" t="str">
        <f t="shared" si="3"/>
        <v xml:space="preserve"> </v>
      </c>
      <c r="K126" s="32" t="str">
        <f t="shared" si="4"/>
        <v xml:space="preserve"> </v>
      </c>
    </row>
    <row r="127" spans="1:41" s="5" customFormat="1" x14ac:dyDescent="0.25">
      <c r="A127" s="436"/>
      <c r="B127" s="351"/>
      <c r="C127" s="437"/>
      <c r="D127" s="358" t="str">
        <f t="shared" si="9"/>
        <v/>
      </c>
      <c r="E127" s="345"/>
      <c r="F127" s="359"/>
      <c r="G127" s="345"/>
      <c r="H127" s="32"/>
      <c r="J127" s="32" t="str">
        <f t="shared" si="3"/>
        <v xml:space="preserve"> </v>
      </c>
      <c r="K127" s="32" t="str">
        <f t="shared" si="4"/>
        <v xml:space="preserve"> </v>
      </c>
    </row>
    <row r="128" spans="1:41" s="5" customFormat="1" x14ac:dyDescent="0.25">
      <c r="A128" s="436"/>
      <c r="B128" s="351"/>
      <c r="C128" s="437"/>
      <c r="D128" s="358" t="str">
        <f t="shared" si="9"/>
        <v/>
      </c>
      <c r="E128" s="345"/>
      <c r="F128" s="359"/>
      <c r="G128" s="345"/>
      <c r="H128" s="32"/>
      <c r="J128" s="32" t="str">
        <f t="shared" si="3"/>
        <v xml:space="preserve"> </v>
      </c>
      <c r="K128" s="32" t="str">
        <f t="shared" si="4"/>
        <v xml:space="preserve"> </v>
      </c>
    </row>
    <row r="129" spans="1:12" s="5" customFormat="1" x14ac:dyDescent="0.25">
      <c r="A129" s="436"/>
      <c r="B129" s="351"/>
      <c r="C129" s="437"/>
      <c r="D129" s="358" t="str">
        <f t="shared" si="9"/>
        <v/>
      </c>
      <c r="E129" s="345"/>
      <c r="F129" s="359"/>
      <c r="G129" s="345"/>
      <c r="H129" s="32"/>
      <c r="J129" s="32" t="str">
        <f t="shared" si="3"/>
        <v xml:space="preserve"> </v>
      </c>
      <c r="K129" s="32" t="str">
        <f t="shared" si="4"/>
        <v xml:space="preserve"> </v>
      </c>
    </row>
    <row r="130" spans="1:12" s="5" customFormat="1" x14ac:dyDescent="0.25">
      <c r="A130" s="436"/>
      <c r="B130" s="351"/>
      <c r="C130" s="437"/>
      <c r="D130" s="358" t="str">
        <f t="shared" si="9"/>
        <v/>
      </c>
      <c r="E130" s="345"/>
      <c r="F130" s="359"/>
      <c r="G130" s="345"/>
      <c r="H130" s="32"/>
      <c r="J130" s="32" t="str">
        <f t="shared" si="3"/>
        <v xml:space="preserve"> </v>
      </c>
      <c r="K130" s="32" t="str">
        <f t="shared" si="4"/>
        <v xml:space="preserve"> </v>
      </c>
    </row>
    <row r="131" spans="1:12" s="5" customFormat="1" x14ac:dyDescent="0.25">
      <c r="A131" s="436"/>
      <c r="B131" s="351"/>
      <c r="C131" s="437"/>
      <c r="D131" s="358" t="str">
        <f t="shared" si="9"/>
        <v/>
      </c>
      <c r="E131" s="345"/>
      <c r="F131" s="359"/>
      <c r="G131" s="345"/>
      <c r="H131" s="32"/>
      <c r="J131" s="32" t="str">
        <f t="shared" si="3"/>
        <v xml:space="preserve"> </v>
      </c>
      <c r="K131" s="32" t="str">
        <f t="shared" si="4"/>
        <v xml:space="preserve"> </v>
      </c>
    </row>
    <row r="132" spans="1:12" s="5" customFormat="1" x14ac:dyDescent="0.25">
      <c r="A132" s="436"/>
      <c r="B132" s="351"/>
      <c r="C132" s="437"/>
      <c r="D132" s="358" t="str">
        <f t="shared" si="9"/>
        <v/>
      </c>
      <c r="E132" s="345"/>
      <c r="F132" s="359"/>
      <c r="G132" s="345"/>
      <c r="H132" s="32"/>
      <c r="J132" s="32" t="str">
        <f t="shared" si="3"/>
        <v xml:space="preserve"> </v>
      </c>
      <c r="K132" s="32" t="str">
        <f t="shared" si="4"/>
        <v xml:space="preserve"> </v>
      </c>
    </row>
    <row r="133" spans="1:12" s="5" customFormat="1" x14ac:dyDescent="0.25">
      <c r="A133" s="436"/>
      <c r="B133" s="351"/>
      <c r="C133" s="437"/>
      <c r="D133" s="358" t="str">
        <f t="shared" si="9"/>
        <v/>
      </c>
      <c r="E133" s="345"/>
      <c r="F133" s="359"/>
      <c r="G133" s="345"/>
      <c r="H133" s="32"/>
      <c r="J133" s="32" t="str">
        <f t="shared" si="3"/>
        <v xml:space="preserve"> </v>
      </c>
      <c r="K133" s="32" t="str">
        <f t="shared" si="4"/>
        <v xml:space="preserve"> </v>
      </c>
    </row>
    <row r="134" spans="1:12" s="5" customFormat="1" x14ac:dyDescent="0.25">
      <c r="A134" s="436"/>
      <c r="B134" s="351"/>
      <c r="C134" s="437"/>
      <c r="D134" s="358" t="str">
        <f t="shared" si="9"/>
        <v/>
      </c>
      <c r="E134" s="345"/>
      <c r="F134" s="359"/>
      <c r="G134" s="345"/>
      <c r="H134" s="32"/>
      <c r="J134" s="32" t="str">
        <f t="shared" ref="J134:J197" si="10">IF(OR(LEFT(E134,1)=" ",RIGHT(E134,1)=" ",),1," ")</f>
        <v xml:space="preserve"> </v>
      </c>
      <c r="K134" s="32" t="str">
        <f t="shared" ref="K134:K197" si="11">IF(OR(LEFT(G134,1)=" ",RIGHT(G134,1)=" ",),1," ")</f>
        <v xml:space="preserve"> </v>
      </c>
    </row>
    <row r="135" spans="1:12" s="5" customFormat="1" x14ac:dyDescent="0.25">
      <c r="A135" s="436"/>
      <c r="B135" s="351"/>
      <c r="C135" s="437"/>
      <c r="D135" s="358" t="str">
        <f t="shared" si="9"/>
        <v/>
      </c>
      <c r="E135" s="345"/>
      <c r="F135" s="359"/>
      <c r="G135" s="345"/>
      <c r="H135" s="32"/>
      <c r="J135" s="32" t="str">
        <f t="shared" si="10"/>
        <v xml:space="preserve"> </v>
      </c>
      <c r="K135" s="32" t="str">
        <f t="shared" si="11"/>
        <v xml:space="preserve"> </v>
      </c>
    </row>
    <row r="136" spans="1:12" s="5" customFormat="1" x14ac:dyDescent="0.25">
      <c r="A136" s="436"/>
      <c r="B136" s="351"/>
      <c r="C136" s="437"/>
      <c r="D136" s="358" t="str">
        <f t="shared" si="9"/>
        <v/>
      </c>
      <c r="E136" s="345"/>
      <c r="F136" s="359"/>
      <c r="G136" s="345"/>
      <c r="H136" s="32"/>
      <c r="J136" s="32" t="str">
        <f t="shared" si="10"/>
        <v xml:space="preserve"> </v>
      </c>
      <c r="K136" s="32" t="str">
        <f t="shared" si="11"/>
        <v xml:space="preserve"> </v>
      </c>
    </row>
    <row r="137" spans="1:12" s="5" customFormat="1" x14ac:dyDescent="0.25">
      <c r="A137" s="436"/>
      <c r="B137" s="351"/>
      <c r="C137" s="437"/>
      <c r="D137" s="358" t="str">
        <f t="shared" si="9"/>
        <v/>
      </c>
      <c r="E137" s="345"/>
      <c r="F137" s="359"/>
      <c r="G137" s="345"/>
      <c r="H137" s="32"/>
      <c r="J137" s="32" t="str">
        <f t="shared" si="10"/>
        <v xml:space="preserve"> </v>
      </c>
      <c r="K137" s="32" t="str">
        <f t="shared" si="11"/>
        <v xml:space="preserve"> </v>
      </c>
    </row>
    <row r="138" spans="1:12" s="5" customFormat="1" x14ac:dyDescent="0.25">
      <c r="A138" s="436"/>
      <c r="B138" s="351"/>
      <c r="C138" s="437"/>
      <c r="D138" s="358" t="str">
        <f t="shared" si="9"/>
        <v/>
      </c>
      <c r="E138" s="345"/>
      <c r="F138" s="359"/>
      <c r="G138" s="345"/>
      <c r="H138" s="32"/>
      <c r="J138" s="32" t="str">
        <f t="shared" si="10"/>
        <v xml:space="preserve"> </v>
      </c>
      <c r="K138" s="32" t="str">
        <f t="shared" si="11"/>
        <v xml:space="preserve"> </v>
      </c>
    </row>
    <row r="139" spans="1:12" s="5" customFormat="1" x14ac:dyDescent="0.25">
      <c r="A139" s="436"/>
      <c r="B139" s="351"/>
      <c r="C139" s="437"/>
      <c r="D139" s="358" t="str">
        <f t="shared" si="9"/>
        <v/>
      </c>
      <c r="E139" s="345"/>
      <c r="F139" s="359"/>
      <c r="G139" s="345"/>
      <c r="H139" s="32"/>
      <c r="J139" s="32" t="str">
        <f t="shared" si="10"/>
        <v xml:space="preserve"> </v>
      </c>
      <c r="K139" s="32" t="str">
        <f t="shared" si="11"/>
        <v xml:space="preserve"> </v>
      </c>
    </row>
    <row r="140" spans="1:12" s="5" customFormat="1" x14ac:dyDescent="0.25">
      <c r="A140" s="436"/>
      <c r="B140" s="351"/>
      <c r="C140" s="437"/>
      <c r="D140" s="358" t="str">
        <f t="shared" si="9"/>
        <v/>
      </c>
      <c r="E140" s="345"/>
      <c r="F140" s="359"/>
      <c r="G140" s="345"/>
      <c r="H140" s="32"/>
      <c r="J140" s="32" t="str">
        <f t="shared" si="10"/>
        <v xml:space="preserve"> </v>
      </c>
      <c r="K140" s="32" t="str">
        <f t="shared" si="11"/>
        <v xml:space="preserve"> </v>
      </c>
    </row>
    <row r="141" spans="1:12" s="5" customFormat="1" x14ac:dyDescent="0.25">
      <c r="A141" s="436"/>
      <c r="B141" s="351"/>
      <c r="C141" s="437"/>
      <c r="D141" s="358" t="str">
        <f t="shared" si="9"/>
        <v/>
      </c>
      <c r="E141" s="345"/>
      <c r="F141" s="359"/>
      <c r="G141" s="345"/>
      <c r="H141" s="32"/>
      <c r="J141" s="32" t="str">
        <f t="shared" si="10"/>
        <v xml:space="preserve"> </v>
      </c>
      <c r="K141" s="32" t="str">
        <f t="shared" si="11"/>
        <v xml:space="preserve"> </v>
      </c>
    </row>
    <row r="142" spans="1:12" s="5" customFormat="1" x14ac:dyDescent="0.25">
      <c r="A142" s="436"/>
      <c r="B142" s="351"/>
      <c r="C142" s="437"/>
      <c r="D142" s="358" t="str">
        <f t="shared" si="9"/>
        <v/>
      </c>
      <c r="E142" s="345"/>
      <c r="F142" s="359"/>
      <c r="G142" s="345"/>
      <c r="H142" s="32"/>
      <c r="J142" s="32" t="str">
        <f t="shared" si="10"/>
        <v xml:space="preserve"> </v>
      </c>
      <c r="K142" s="32" t="str">
        <f t="shared" si="11"/>
        <v xml:space="preserve"> </v>
      </c>
      <c r="L142" s="1"/>
    </row>
    <row r="143" spans="1:12" s="5" customFormat="1" x14ac:dyDescent="0.25">
      <c r="A143" s="436"/>
      <c r="B143" s="351"/>
      <c r="C143" s="437"/>
      <c r="D143" s="358" t="str">
        <f t="shared" si="9"/>
        <v/>
      </c>
      <c r="E143" s="345"/>
      <c r="F143" s="359"/>
      <c r="G143" s="345"/>
      <c r="H143" s="32"/>
      <c r="J143" s="32" t="str">
        <f t="shared" si="10"/>
        <v xml:space="preserve"> </v>
      </c>
      <c r="K143" s="32" t="str">
        <f t="shared" si="11"/>
        <v xml:space="preserve"> </v>
      </c>
      <c r="L143" s="1"/>
    </row>
    <row r="144" spans="1:12" x14ac:dyDescent="0.25">
      <c r="A144" s="436"/>
      <c r="C144" s="437"/>
      <c r="D144" s="358" t="str">
        <f t="shared" si="9"/>
        <v/>
      </c>
      <c r="E144" s="345"/>
      <c r="F144" s="359"/>
      <c r="G144" s="345"/>
      <c r="H144" s="32"/>
      <c r="J144" s="32" t="str">
        <f t="shared" si="10"/>
        <v xml:space="preserve"> </v>
      </c>
      <c r="K144" s="32" t="str">
        <f t="shared" si="11"/>
        <v xml:space="preserve"> </v>
      </c>
      <c r="L144" s="5"/>
    </row>
    <row r="145" spans="1:41" x14ac:dyDescent="0.25">
      <c r="A145" s="436"/>
      <c r="C145" s="437"/>
      <c r="D145" s="358" t="str">
        <f t="shared" si="9"/>
        <v/>
      </c>
      <c r="E145" s="345"/>
      <c r="F145" s="359"/>
      <c r="G145" s="345"/>
      <c r="H145" s="32"/>
      <c r="J145" s="32" t="str">
        <f t="shared" si="10"/>
        <v xml:space="preserve"> </v>
      </c>
      <c r="K145" s="32" t="str">
        <f t="shared" si="11"/>
        <v xml:space="preserve"> </v>
      </c>
      <c r="L145" s="3"/>
    </row>
    <row r="146" spans="1:41" s="5" customFormat="1" ht="21" x14ac:dyDescent="0.25">
      <c r="A146" s="351"/>
      <c r="B146" s="351"/>
      <c r="C146" s="356"/>
      <c r="D146" s="120">
        <f>COUNT(D99:D145)</f>
        <v>3</v>
      </c>
      <c r="E146" s="120"/>
      <c r="F146" s="120">
        <f t="shared" ref="F146:H146" si="12">COUNT(F99:F145)</f>
        <v>3</v>
      </c>
      <c r="G146" s="120"/>
      <c r="H146" s="300">
        <f t="shared" si="12"/>
        <v>3</v>
      </c>
      <c r="J146" s="32" t="str">
        <f t="shared" si="10"/>
        <v xml:space="preserve"> </v>
      </c>
      <c r="K146" s="32" t="str">
        <f t="shared" si="11"/>
        <v xml:space="preserve"> </v>
      </c>
      <c r="L146" s="23"/>
    </row>
    <row r="147" spans="1:41" s="3" customFormat="1" x14ac:dyDescent="0.25">
      <c r="A147" s="355"/>
      <c r="B147" s="355"/>
      <c r="C147" s="365"/>
      <c r="D147" s="68"/>
      <c r="E147" s="354"/>
      <c r="F147" s="352"/>
      <c r="G147" s="354"/>
      <c r="H147" s="156"/>
      <c r="J147" s="32" t="str">
        <f t="shared" si="10"/>
        <v xml:space="preserve"> </v>
      </c>
      <c r="K147" s="32" t="str">
        <f t="shared" si="11"/>
        <v xml:space="preserve"> </v>
      </c>
      <c r="L147" s="23"/>
    </row>
    <row r="148" spans="1:41" s="23" customFormat="1" x14ac:dyDescent="0.25">
      <c r="A148" s="351"/>
      <c r="B148" s="351"/>
      <c r="C148" s="356"/>
      <c r="D148" s="357">
        <v>1000</v>
      </c>
      <c r="E148" s="354"/>
      <c r="F148" s="352"/>
      <c r="G148" s="354"/>
      <c r="H148" s="155"/>
      <c r="J148" s="32" t="str">
        <f t="shared" si="10"/>
        <v xml:space="preserve"> </v>
      </c>
      <c r="K148" s="32" t="str">
        <f t="shared" si="11"/>
        <v xml:space="preserve"> </v>
      </c>
    </row>
    <row r="149" spans="1:41" s="23" customFormat="1" x14ac:dyDescent="0.25">
      <c r="A149" s="436">
        <v>3</v>
      </c>
      <c r="B149" s="351"/>
      <c r="C149" s="437" t="s">
        <v>274</v>
      </c>
      <c r="D149" s="358">
        <f>D148+1</f>
        <v>1001</v>
      </c>
      <c r="E149" s="345" t="str">
        <f>"sometimes lacks confidence in her "&amp;VLOOKUP(1,L149:AO149,A1,FALSE)&amp;"."</f>
        <v>sometimes lacks confidence in her Mathematical ability.</v>
      </c>
      <c r="F149" s="359">
        <v>1</v>
      </c>
      <c r="G149" s="345" t="str">
        <f>"sometimes lacks confidence in his "&amp;VLOOKUP(1,L149:AO149,A1,FALSE)&amp;"."</f>
        <v>sometimes lacks confidence in his Mathematical ability.</v>
      </c>
      <c r="H149" s="32">
        <v>1</v>
      </c>
      <c r="J149" s="32" t="str">
        <f t="shared" si="10"/>
        <v xml:space="preserve"> </v>
      </c>
      <c r="K149" s="32" t="str">
        <f t="shared" si="11"/>
        <v xml:space="preserve"> </v>
      </c>
      <c r="L149" s="32">
        <v>1</v>
      </c>
      <c r="M149" s="32" t="s">
        <v>615</v>
      </c>
      <c r="N149" s="32"/>
      <c r="O149" s="32"/>
      <c r="P149" s="32"/>
      <c r="Q149" s="32" t="s">
        <v>616</v>
      </c>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row>
    <row r="150" spans="1:41" s="23" customFormat="1" x14ac:dyDescent="0.25">
      <c r="A150" s="436"/>
      <c r="B150" s="351"/>
      <c r="C150" s="437"/>
      <c r="D150" s="358">
        <f>IF(E150="","",D149+1)</f>
        <v>1002</v>
      </c>
      <c r="E150" s="345" t="str">
        <f>"lacks confidence in her own "&amp;VLOOKUP(1,L150:AO150,A1,FALSE)&amp;"."</f>
        <v>lacks confidence in her own Mathematical ability.</v>
      </c>
      <c r="F150" s="359">
        <v>1</v>
      </c>
      <c r="G150" s="345" t="str">
        <f>"lacks confidence in his own "&amp;VLOOKUP(1,L150:AO150,A1,FALSE)&amp;"."</f>
        <v>lacks confidence in his own Mathematical ability.</v>
      </c>
      <c r="H150" s="32">
        <v>1</v>
      </c>
      <c r="J150" s="32" t="str">
        <f t="shared" si="10"/>
        <v xml:space="preserve"> </v>
      </c>
      <c r="K150" s="32" t="str">
        <f t="shared" si="11"/>
        <v xml:space="preserve"> </v>
      </c>
      <c r="L150" s="32">
        <v>1</v>
      </c>
      <c r="M150" s="32" t="s">
        <v>615</v>
      </c>
      <c r="N150" s="32"/>
      <c r="O150" s="32"/>
      <c r="P150" s="32"/>
      <c r="Q150" s="32" t="s">
        <v>616</v>
      </c>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row>
    <row r="151" spans="1:41" s="23" customFormat="1" x14ac:dyDescent="0.25">
      <c r="A151" s="436"/>
      <c r="B151" s="351"/>
      <c r="C151" s="437"/>
      <c r="D151" s="358">
        <f t="shared" ref="D151:D195" si="13">IF(E151="","",D150+1)</f>
        <v>1003</v>
      </c>
      <c r="E151" s="362" t="s">
        <v>32</v>
      </c>
      <c r="F151" s="358">
        <v>1</v>
      </c>
      <c r="G151" s="362" t="s">
        <v>385</v>
      </c>
      <c r="H151" s="32">
        <v>1</v>
      </c>
      <c r="J151" s="32" t="str">
        <f t="shared" si="10"/>
        <v xml:space="preserve"> </v>
      </c>
      <c r="K151" s="32" t="str">
        <f t="shared" si="11"/>
        <v xml:space="preserve"> </v>
      </c>
    </row>
    <row r="152" spans="1:41" s="23" customFormat="1" x14ac:dyDescent="0.25">
      <c r="A152" s="436"/>
      <c r="B152" s="351"/>
      <c r="C152" s="437"/>
      <c r="D152" s="358" t="str">
        <f t="shared" si="13"/>
        <v/>
      </c>
      <c r="E152" s="360"/>
      <c r="F152" s="358"/>
      <c r="G152" s="360"/>
      <c r="H152" s="32"/>
      <c r="J152" s="32" t="str">
        <f t="shared" si="10"/>
        <v xml:space="preserve"> </v>
      </c>
      <c r="K152" s="32" t="str">
        <f t="shared" si="11"/>
        <v xml:space="preserve"> </v>
      </c>
    </row>
    <row r="153" spans="1:41" s="23" customFormat="1" x14ac:dyDescent="0.25">
      <c r="A153" s="436"/>
      <c r="B153" s="351"/>
      <c r="C153" s="437"/>
      <c r="D153" s="358" t="str">
        <f t="shared" si="13"/>
        <v/>
      </c>
      <c r="E153" s="350"/>
      <c r="F153" s="361"/>
      <c r="G153" s="350"/>
      <c r="H153" s="32"/>
      <c r="J153" s="32" t="str">
        <f t="shared" si="10"/>
        <v xml:space="preserve"> </v>
      </c>
      <c r="K153" s="32" t="str">
        <f t="shared" si="11"/>
        <v xml:space="preserve"> </v>
      </c>
    </row>
    <row r="154" spans="1:41" s="23" customFormat="1" x14ac:dyDescent="0.25">
      <c r="A154" s="436"/>
      <c r="B154" s="351"/>
      <c r="C154" s="437"/>
      <c r="D154" s="358" t="str">
        <f t="shared" si="13"/>
        <v/>
      </c>
      <c r="E154" s="350"/>
      <c r="F154" s="359"/>
      <c r="G154" s="350"/>
      <c r="H154" s="32"/>
      <c r="J154" s="32" t="str">
        <f t="shared" si="10"/>
        <v xml:space="preserve"> </v>
      </c>
      <c r="K154" s="32" t="str">
        <f t="shared" si="11"/>
        <v xml:space="preserve"> </v>
      </c>
    </row>
    <row r="155" spans="1:41" s="23" customFormat="1" x14ac:dyDescent="0.25">
      <c r="A155" s="436"/>
      <c r="B155" s="351"/>
      <c r="C155" s="437"/>
      <c r="D155" s="358" t="str">
        <f t="shared" si="13"/>
        <v/>
      </c>
      <c r="E155" s="350"/>
      <c r="F155" s="361"/>
      <c r="G155" s="350"/>
      <c r="H155" s="32"/>
      <c r="J155" s="32" t="str">
        <f t="shared" si="10"/>
        <v xml:space="preserve"> </v>
      </c>
      <c r="K155" s="32" t="str">
        <f t="shared" si="11"/>
        <v xml:space="preserve"> </v>
      </c>
    </row>
    <row r="156" spans="1:41" s="23" customFormat="1" x14ac:dyDescent="0.25">
      <c r="A156" s="436"/>
      <c r="B156" s="351"/>
      <c r="C156" s="437"/>
      <c r="D156" s="358" t="str">
        <f t="shared" si="13"/>
        <v/>
      </c>
      <c r="E156" s="363"/>
      <c r="F156" s="359"/>
      <c r="G156" s="363"/>
      <c r="H156" s="32"/>
      <c r="J156" s="32" t="str">
        <f t="shared" si="10"/>
        <v xml:space="preserve"> </v>
      </c>
      <c r="K156" s="32" t="str">
        <f t="shared" si="11"/>
        <v xml:space="preserve"> </v>
      </c>
    </row>
    <row r="157" spans="1:41" s="23" customFormat="1" x14ac:dyDescent="0.25">
      <c r="A157" s="436"/>
      <c r="B157" s="351"/>
      <c r="C157" s="437"/>
      <c r="D157" s="358" t="str">
        <f t="shared" si="13"/>
        <v/>
      </c>
      <c r="E157" s="350"/>
      <c r="F157" s="359"/>
      <c r="G157" s="350"/>
      <c r="H157" s="32"/>
      <c r="J157" s="32" t="str">
        <f t="shared" si="10"/>
        <v xml:space="preserve"> </v>
      </c>
      <c r="K157" s="32" t="str">
        <f t="shared" si="11"/>
        <v xml:space="preserve"> </v>
      </c>
      <c r="L157" s="32">
        <v>1</v>
      </c>
      <c r="M157" s="32" t="s">
        <v>554</v>
      </c>
      <c r="N157" s="32"/>
      <c r="O157" s="32"/>
      <c r="P157" s="32"/>
      <c r="Q157" s="32" t="s">
        <v>559</v>
      </c>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row>
    <row r="158" spans="1:41" s="23" customFormat="1" x14ac:dyDescent="0.25">
      <c r="A158" s="436"/>
      <c r="B158" s="351"/>
      <c r="C158" s="437"/>
      <c r="D158" s="358" t="str">
        <f t="shared" si="13"/>
        <v/>
      </c>
      <c r="E158" s="230"/>
      <c r="F158" s="359"/>
      <c r="G158" s="230"/>
      <c r="H158" s="32"/>
      <c r="J158" s="32" t="str">
        <f t="shared" si="10"/>
        <v xml:space="preserve"> </v>
      </c>
      <c r="K158" s="32" t="str">
        <f t="shared" si="11"/>
        <v xml:space="preserve"> </v>
      </c>
      <c r="L158" s="32">
        <v>1</v>
      </c>
      <c r="M158" s="32" t="s">
        <v>558</v>
      </c>
      <c r="N158" s="32"/>
      <c r="O158" s="32"/>
      <c r="P158" s="32"/>
      <c r="Q158" s="32" t="s">
        <v>547</v>
      </c>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row>
    <row r="159" spans="1:41" s="23" customFormat="1" x14ac:dyDescent="0.25">
      <c r="A159" s="436"/>
      <c r="B159" s="351"/>
      <c r="C159" s="437"/>
      <c r="D159" s="358" t="str">
        <f t="shared" si="13"/>
        <v/>
      </c>
      <c r="E159" s="345"/>
      <c r="F159" s="359"/>
      <c r="G159" s="345"/>
      <c r="H159" s="32"/>
      <c r="J159" s="32" t="str">
        <f t="shared" si="10"/>
        <v xml:space="preserve"> </v>
      </c>
      <c r="K159" s="32" t="str">
        <f t="shared" si="11"/>
        <v xml:space="preserve"> </v>
      </c>
      <c r="L159" s="7">
        <v>1014</v>
      </c>
      <c r="M159" s="7" t="s">
        <v>612</v>
      </c>
      <c r="Q159" s="23" t="s">
        <v>618</v>
      </c>
    </row>
    <row r="160" spans="1:41" s="23" customFormat="1" x14ac:dyDescent="0.25">
      <c r="A160" s="436"/>
      <c r="B160" s="351"/>
      <c r="C160" s="437"/>
      <c r="D160" s="358" t="str">
        <f t="shared" si="13"/>
        <v/>
      </c>
      <c r="E160" s="345"/>
      <c r="F160" s="359"/>
      <c r="G160" s="345"/>
      <c r="H160" s="32"/>
      <c r="J160" s="32" t="str">
        <f t="shared" si="10"/>
        <v xml:space="preserve"> </v>
      </c>
      <c r="K160" s="32" t="str">
        <f t="shared" si="11"/>
        <v xml:space="preserve"> </v>
      </c>
      <c r="L160" s="32">
        <v>1</v>
      </c>
      <c r="M160" s="32" t="s">
        <v>615</v>
      </c>
      <c r="N160" s="32"/>
      <c r="O160" s="32"/>
      <c r="P160" s="32"/>
      <c r="Q160" s="32" t="s">
        <v>616</v>
      </c>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row>
    <row r="161" spans="1:41" s="347" customFormat="1" ht="21" x14ac:dyDescent="0.25">
      <c r="A161" s="436"/>
      <c r="B161" s="351"/>
      <c r="C161" s="437"/>
      <c r="D161" s="358" t="str">
        <f t="shared" si="13"/>
        <v/>
      </c>
      <c r="E161" s="345"/>
      <c r="F161" s="359"/>
      <c r="G161" s="345"/>
      <c r="H161" s="348"/>
      <c r="J161" s="348" t="str">
        <f t="shared" si="10"/>
        <v xml:space="preserve"> </v>
      </c>
      <c r="K161" s="348" t="str">
        <f t="shared" si="11"/>
        <v xml:space="preserve"> </v>
      </c>
      <c r="L161" s="348">
        <v>1</v>
      </c>
      <c r="M161" s="348" t="s">
        <v>558</v>
      </c>
      <c r="N161" s="348"/>
      <c r="O161" s="348"/>
      <c r="P161" s="348"/>
      <c r="Q161" s="348" t="s">
        <v>680</v>
      </c>
      <c r="R161" s="348"/>
      <c r="S161" s="348"/>
      <c r="T161" s="348"/>
      <c r="U161" s="348"/>
      <c r="V161" s="348"/>
      <c r="W161" s="348"/>
      <c r="X161" s="348"/>
      <c r="Y161" s="348"/>
      <c r="Z161" s="348"/>
      <c r="AA161" s="348"/>
      <c r="AB161" s="348"/>
      <c r="AC161" s="348"/>
      <c r="AD161" s="348"/>
      <c r="AE161" s="348"/>
      <c r="AF161" s="348"/>
      <c r="AG161" s="348"/>
      <c r="AH161" s="348"/>
      <c r="AI161" s="348"/>
      <c r="AJ161" s="348"/>
      <c r="AK161" s="348"/>
      <c r="AL161" s="348"/>
      <c r="AM161" s="348"/>
      <c r="AN161" s="348"/>
      <c r="AO161" s="348"/>
    </row>
    <row r="162" spans="1:41" s="23" customFormat="1" ht="67.5" customHeight="1" x14ac:dyDescent="0.25">
      <c r="A162" s="436"/>
      <c r="B162" s="351"/>
      <c r="C162" s="437"/>
      <c r="D162" s="358" t="str">
        <f t="shared" si="13"/>
        <v/>
      </c>
      <c r="E162" s="345"/>
      <c r="F162" s="359"/>
      <c r="G162" s="345"/>
      <c r="H162" s="32"/>
      <c r="J162" s="32" t="str">
        <f t="shared" si="10"/>
        <v xml:space="preserve"> </v>
      </c>
      <c r="K162" s="32" t="str">
        <f t="shared" si="11"/>
        <v xml:space="preserve"> </v>
      </c>
      <c r="L162" s="32">
        <v>1</v>
      </c>
      <c r="M162" s="32" t="s">
        <v>613</v>
      </c>
      <c r="N162" s="32"/>
      <c r="O162" s="32"/>
      <c r="P162" s="32"/>
      <c r="Q162" s="32" t="s">
        <v>617</v>
      </c>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row>
    <row r="163" spans="1:41" s="23" customFormat="1" x14ac:dyDescent="0.25">
      <c r="A163" s="436"/>
      <c r="B163" s="351"/>
      <c r="C163" s="437"/>
      <c r="D163" s="358" t="str">
        <f t="shared" si="13"/>
        <v/>
      </c>
      <c r="E163" s="345"/>
      <c r="F163" s="359"/>
      <c r="G163" s="345"/>
      <c r="H163" s="32"/>
      <c r="J163" s="32" t="str">
        <f t="shared" si="10"/>
        <v xml:space="preserve"> </v>
      </c>
      <c r="K163" s="32" t="str">
        <f t="shared" si="11"/>
        <v xml:space="preserve"> </v>
      </c>
      <c r="L163" s="32">
        <v>1</v>
      </c>
      <c r="M163" s="32" t="s">
        <v>558</v>
      </c>
      <c r="N163" s="32"/>
      <c r="O163" s="32"/>
      <c r="P163" s="32"/>
      <c r="Q163" s="32" t="s">
        <v>547</v>
      </c>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row>
    <row r="164" spans="1:41" s="23" customFormat="1" x14ac:dyDescent="0.25">
      <c r="A164" s="436"/>
      <c r="B164" s="351"/>
      <c r="C164" s="437"/>
      <c r="D164" s="358" t="str">
        <f t="shared" si="13"/>
        <v/>
      </c>
      <c r="E164" s="345"/>
      <c r="F164" s="359"/>
      <c r="G164" s="345"/>
      <c r="H164" s="32"/>
      <c r="J164" s="32" t="str">
        <f t="shared" si="10"/>
        <v xml:space="preserve"> </v>
      </c>
      <c r="K164" s="32" t="str">
        <f t="shared" si="11"/>
        <v xml:space="preserve"> </v>
      </c>
      <c r="L164" s="32">
        <v>1</v>
      </c>
      <c r="M164" s="32" t="s">
        <v>554</v>
      </c>
      <c r="N164" s="32"/>
      <c r="O164" s="32"/>
      <c r="P164" s="32"/>
      <c r="Q164" s="32" t="s">
        <v>547</v>
      </c>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row>
    <row r="165" spans="1:41" s="23" customFormat="1" x14ac:dyDescent="0.25">
      <c r="A165" s="436"/>
      <c r="B165" s="351"/>
      <c r="C165" s="437"/>
      <c r="D165" s="358" t="str">
        <f t="shared" si="13"/>
        <v/>
      </c>
      <c r="E165" s="345"/>
      <c r="F165" s="359"/>
      <c r="G165" s="345"/>
      <c r="H165" s="32"/>
      <c r="J165" s="32" t="str">
        <f t="shared" si="10"/>
        <v xml:space="preserve"> </v>
      </c>
      <c r="K165" s="32" t="str">
        <f t="shared" si="11"/>
        <v xml:space="preserve"> </v>
      </c>
      <c r="L165" s="32">
        <v>1</v>
      </c>
      <c r="M165" s="32" t="s">
        <v>554</v>
      </c>
      <c r="N165" s="32"/>
      <c r="O165" s="32"/>
      <c r="P165" s="32"/>
      <c r="Q165" s="32" t="s">
        <v>547</v>
      </c>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row>
    <row r="166" spans="1:41" s="23" customFormat="1" x14ac:dyDescent="0.25">
      <c r="A166" s="436"/>
      <c r="B166" s="351"/>
      <c r="C166" s="437"/>
      <c r="D166" s="358" t="str">
        <f t="shared" si="13"/>
        <v/>
      </c>
      <c r="E166" s="345"/>
      <c r="F166" s="359"/>
      <c r="G166" s="345"/>
      <c r="H166" s="32"/>
      <c r="J166" s="32" t="str">
        <f t="shared" si="10"/>
        <v xml:space="preserve"> </v>
      </c>
      <c r="K166" s="32" t="str">
        <f t="shared" si="11"/>
        <v xml:space="preserve"> </v>
      </c>
      <c r="L166" s="32">
        <v>1</v>
      </c>
      <c r="M166" s="32" t="s">
        <v>615</v>
      </c>
      <c r="N166" s="32"/>
      <c r="O166" s="32"/>
      <c r="P166" s="32"/>
      <c r="Q166" s="32" t="s">
        <v>616</v>
      </c>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row>
    <row r="167" spans="1:41" s="23" customFormat="1" x14ac:dyDescent="0.25">
      <c r="A167" s="436"/>
      <c r="B167" s="351"/>
      <c r="C167" s="437"/>
      <c r="D167" s="358" t="str">
        <f t="shared" si="13"/>
        <v/>
      </c>
      <c r="E167" s="345"/>
      <c r="F167" s="359"/>
      <c r="G167" s="345"/>
      <c r="H167" s="32"/>
      <c r="J167" s="32" t="str">
        <f t="shared" si="10"/>
        <v xml:space="preserve"> </v>
      </c>
      <c r="K167" s="32" t="str">
        <f t="shared" si="11"/>
        <v xml:space="preserve"> </v>
      </c>
      <c r="L167" s="32">
        <v>1</v>
      </c>
      <c r="M167" s="32" t="s">
        <v>615</v>
      </c>
      <c r="N167" s="32"/>
      <c r="O167" s="32"/>
      <c r="P167" s="32"/>
      <c r="Q167" s="32" t="s">
        <v>616</v>
      </c>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row>
    <row r="168" spans="1:41" s="23" customFormat="1" x14ac:dyDescent="0.25">
      <c r="A168" s="436"/>
      <c r="B168" s="351"/>
      <c r="C168" s="437"/>
      <c r="D168" s="358" t="str">
        <f t="shared" si="13"/>
        <v/>
      </c>
      <c r="E168" s="345"/>
      <c r="F168" s="359"/>
      <c r="G168" s="345"/>
      <c r="H168" s="32"/>
      <c r="J168" s="32" t="str">
        <f t="shared" si="10"/>
        <v xml:space="preserve"> </v>
      </c>
      <c r="K168" s="32" t="str">
        <f t="shared" si="11"/>
        <v xml:space="preserve"> </v>
      </c>
    </row>
    <row r="169" spans="1:41" s="23" customFormat="1" x14ac:dyDescent="0.25">
      <c r="A169" s="436"/>
      <c r="B169" s="351"/>
      <c r="C169" s="437"/>
      <c r="D169" s="358" t="str">
        <f t="shared" si="13"/>
        <v/>
      </c>
      <c r="E169" s="345"/>
      <c r="F169" s="359"/>
      <c r="G169" s="345"/>
      <c r="H169" s="32"/>
      <c r="J169" s="32" t="str">
        <f t="shared" si="10"/>
        <v xml:space="preserve"> </v>
      </c>
      <c r="K169" s="32" t="str">
        <f t="shared" si="11"/>
        <v xml:space="preserve"> </v>
      </c>
    </row>
    <row r="170" spans="1:41" s="23" customFormat="1" x14ac:dyDescent="0.25">
      <c r="A170" s="436"/>
      <c r="B170" s="351"/>
      <c r="C170" s="437"/>
      <c r="D170" s="358" t="str">
        <f t="shared" si="13"/>
        <v/>
      </c>
      <c r="E170" s="345"/>
      <c r="F170" s="359"/>
      <c r="G170" s="345"/>
      <c r="H170" s="32"/>
      <c r="J170" s="32" t="str">
        <f t="shared" si="10"/>
        <v xml:space="preserve"> </v>
      </c>
      <c r="K170" s="32" t="str">
        <f t="shared" si="11"/>
        <v xml:space="preserve"> </v>
      </c>
    </row>
    <row r="171" spans="1:41" s="23" customFormat="1" x14ac:dyDescent="0.25">
      <c r="A171" s="436"/>
      <c r="B171" s="351"/>
      <c r="C171" s="437"/>
      <c r="D171" s="358" t="str">
        <f t="shared" si="13"/>
        <v/>
      </c>
      <c r="E171" s="345"/>
      <c r="F171" s="359"/>
      <c r="G171" s="345"/>
      <c r="H171" s="32"/>
      <c r="J171" s="32" t="str">
        <f t="shared" si="10"/>
        <v xml:space="preserve"> </v>
      </c>
      <c r="K171" s="32" t="str">
        <f t="shared" si="11"/>
        <v xml:space="preserve"> </v>
      </c>
    </row>
    <row r="172" spans="1:41" s="23" customFormat="1" x14ac:dyDescent="0.25">
      <c r="A172" s="436"/>
      <c r="B172" s="351"/>
      <c r="C172" s="437"/>
      <c r="D172" s="358" t="str">
        <f t="shared" si="13"/>
        <v/>
      </c>
      <c r="E172" s="345"/>
      <c r="F172" s="359"/>
      <c r="G172" s="345"/>
      <c r="H172" s="32"/>
      <c r="J172" s="32" t="str">
        <f t="shared" si="10"/>
        <v xml:space="preserve"> </v>
      </c>
      <c r="K172" s="32" t="str">
        <f t="shared" si="11"/>
        <v xml:space="preserve"> </v>
      </c>
    </row>
    <row r="173" spans="1:41" s="23" customFormat="1" x14ac:dyDescent="0.25">
      <c r="A173" s="436"/>
      <c r="B173" s="351"/>
      <c r="C173" s="437"/>
      <c r="D173" s="358" t="str">
        <f t="shared" si="13"/>
        <v/>
      </c>
      <c r="E173" s="345"/>
      <c r="F173" s="359"/>
      <c r="G173" s="345"/>
      <c r="H173" s="32"/>
      <c r="J173" s="32" t="str">
        <f t="shared" si="10"/>
        <v xml:space="preserve"> </v>
      </c>
      <c r="K173" s="32" t="str">
        <f t="shared" si="11"/>
        <v xml:space="preserve"> </v>
      </c>
    </row>
    <row r="174" spans="1:41" s="23" customFormat="1" x14ac:dyDescent="0.25">
      <c r="A174" s="436"/>
      <c r="B174" s="351"/>
      <c r="C174" s="437"/>
      <c r="D174" s="358" t="str">
        <f t="shared" si="13"/>
        <v/>
      </c>
      <c r="E174" s="345"/>
      <c r="F174" s="359"/>
      <c r="G174" s="345"/>
      <c r="H174" s="32"/>
      <c r="J174" s="32" t="str">
        <f t="shared" si="10"/>
        <v xml:space="preserve"> </v>
      </c>
      <c r="K174" s="32" t="str">
        <f t="shared" si="11"/>
        <v xml:space="preserve"> </v>
      </c>
    </row>
    <row r="175" spans="1:41" s="23" customFormat="1" x14ac:dyDescent="0.25">
      <c r="A175" s="436"/>
      <c r="B175" s="351"/>
      <c r="C175" s="437"/>
      <c r="D175" s="358" t="str">
        <f t="shared" si="13"/>
        <v/>
      </c>
      <c r="E175" s="345"/>
      <c r="F175" s="359"/>
      <c r="G175" s="345"/>
      <c r="H175" s="32"/>
      <c r="J175" s="32" t="str">
        <f t="shared" si="10"/>
        <v xml:space="preserve"> </v>
      </c>
      <c r="K175" s="32" t="str">
        <f t="shared" si="11"/>
        <v xml:space="preserve"> </v>
      </c>
    </row>
    <row r="176" spans="1:41" s="23" customFormat="1" x14ac:dyDescent="0.25">
      <c r="A176" s="436"/>
      <c r="B176" s="351"/>
      <c r="C176" s="437"/>
      <c r="D176" s="358" t="str">
        <f t="shared" si="13"/>
        <v/>
      </c>
      <c r="E176" s="345"/>
      <c r="F176" s="359"/>
      <c r="G176" s="345"/>
      <c r="H176" s="32"/>
      <c r="J176" s="32" t="str">
        <f t="shared" si="10"/>
        <v xml:space="preserve"> </v>
      </c>
      <c r="K176" s="32" t="str">
        <f t="shared" si="11"/>
        <v xml:space="preserve"> </v>
      </c>
    </row>
    <row r="177" spans="1:11" s="23" customFormat="1" x14ac:dyDescent="0.25">
      <c r="A177" s="436"/>
      <c r="B177" s="351"/>
      <c r="C177" s="437"/>
      <c r="D177" s="358" t="str">
        <f t="shared" si="13"/>
        <v/>
      </c>
      <c r="E177" s="345"/>
      <c r="F177" s="359"/>
      <c r="G177" s="345"/>
      <c r="H177" s="32"/>
      <c r="J177" s="32" t="str">
        <f t="shared" si="10"/>
        <v xml:space="preserve"> </v>
      </c>
      <c r="K177" s="32" t="str">
        <f t="shared" si="11"/>
        <v xml:space="preserve"> </v>
      </c>
    </row>
    <row r="178" spans="1:11" s="23" customFormat="1" x14ac:dyDescent="0.25">
      <c r="A178" s="436"/>
      <c r="B178" s="351"/>
      <c r="C178" s="437"/>
      <c r="D178" s="358" t="str">
        <f t="shared" si="13"/>
        <v/>
      </c>
      <c r="E178" s="345"/>
      <c r="F178" s="359"/>
      <c r="G178" s="345"/>
      <c r="H178" s="32"/>
      <c r="J178" s="32" t="str">
        <f t="shared" si="10"/>
        <v xml:space="preserve"> </v>
      </c>
      <c r="K178" s="32" t="str">
        <f t="shared" si="11"/>
        <v xml:space="preserve"> </v>
      </c>
    </row>
    <row r="179" spans="1:11" s="23" customFormat="1" x14ac:dyDescent="0.25">
      <c r="A179" s="436"/>
      <c r="B179" s="351"/>
      <c r="C179" s="437"/>
      <c r="D179" s="358" t="str">
        <f t="shared" si="13"/>
        <v/>
      </c>
      <c r="E179" s="345"/>
      <c r="F179" s="359"/>
      <c r="G179" s="345"/>
      <c r="H179" s="32"/>
      <c r="J179" s="32" t="str">
        <f t="shared" si="10"/>
        <v xml:space="preserve"> </v>
      </c>
      <c r="K179" s="32" t="str">
        <f t="shared" si="11"/>
        <v xml:space="preserve"> </v>
      </c>
    </row>
    <row r="180" spans="1:11" s="23" customFormat="1" x14ac:dyDescent="0.25">
      <c r="A180" s="436"/>
      <c r="B180" s="351"/>
      <c r="C180" s="437"/>
      <c r="D180" s="358" t="str">
        <f t="shared" si="13"/>
        <v/>
      </c>
      <c r="E180" s="345"/>
      <c r="F180" s="359"/>
      <c r="G180" s="345"/>
      <c r="H180" s="32"/>
      <c r="J180" s="32" t="str">
        <f t="shared" si="10"/>
        <v xml:space="preserve"> </v>
      </c>
      <c r="K180" s="32" t="str">
        <f t="shared" si="11"/>
        <v xml:space="preserve"> </v>
      </c>
    </row>
    <row r="181" spans="1:11" s="23" customFormat="1" x14ac:dyDescent="0.25">
      <c r="A181" s="436"/>
      <c r="B181" s="351"/>
      <c r="C181" s="437"/>
      <c r="D181" s="358" t="str">
        <f t="shared" si="13"/>
        <v/>
      </c>
      <c r="E181" s="345"/>
      <c r="F181" s="359"/>
      <c r="G181" s="345"/>
      <c r="H181" s="32"/>
      <c r="J181" s="32" t="str">
        <f t="shared" si="10"/>
        <v xml:space="preserve"> </v>
      </c>
      <c r="K181" s="32" t="str">
        <f t="shared" si="11"/>
        <v xml:space="preserve"> </v>
      </c>
    </row>
    <row r="182" spans="1:11" s="23" customFormat="1" x14ac:dyDescent="0.25">
      <c r="A182" s="436"/>
      <c r="B182" s="351"/>
      <c r="C182" s="437"/>
      <c r="D182" s="358" t="str">
        <f t="shared" si="13"/>
        <v/>
      </c>
      <c r="E182" s="345"/>
      <c r="F182" s="359"/>
      <c r="G182" s="345"/>
      <c r="H182" s="32"/>
      <c r="J182" s="32" t="str">
        <f t="shared" si="10"/>
        <v xml:space="preserve"> </v>
      </c>
      <c r="K182" s="32" t="str">
        <f t="shared" si="11"/>
        <v xml:space="preserve"> </v>
      </c>
    </row>
    <row r="183" spans="1:11" s="23" customFormat="1" x14ac:dyDescent="0.25">
      <c r="A183" s="436"/>
      <c r="B183" s="351"/>
      <c r="C183" s="437"/>
      <c r="D183" s="358" t="str">
        <f t="shared" si="13"/>
        <v/>
      </c>
      <c r="E183" s="345"/>
      <c r="F183" s="359"/>
      <c r="G183" s="345"/>
      <c r="H183" s="32"/>
      <c r="J183" s="32" t="str">
        <f t="shared" si="10"/>
        <v xml:space="preserve"> </v>
      </c>
      <c r="K183" s="32" t="str">
        <f t="shared" si="11"/>
        <v xml:space="preserve"> </v>
      </c>
    </row>
    <row r="184" spans="1:11" s="23" customFormat="1" x14ac:dyDescent="0.25">
      <c r="A184" s="436"/>
      <c r="B184" s="351"/>
      <c r="C184" s="437"/>
      <c r="D184" s="358" t="str">
        <f t="shared" si="13"/>
        <v/>
      </c>
      <c r="E184" s="345"/>
      <c r="F184" s="359"/>
      <c r="G184" s="345"/>
      <c r="H184" s="32"/>
      <c r="J184" s="32" t="str">
        <f t="shared" si="10"/>
        <v xml:space="preserve"> </v>
      </c>
      <c r="K184" s="32" t="str">
        <f t="shared" si="11"/>
        <v xml:space="preserve"> </v>
      </c>
    </row>
    <row r="185" spans="1:11" s="23" customFormat="1" x14ac:dyDescent="0.25">
      <c r="A185" s="436"/>
      <c r="B185" s="351"/>
      <c r="C185" s="437"/>
      <c r="D185" s="358" t="str">
        <f t="shared" si="13"/>
        <v/>
      </c>
      <c r="E185" s="345"/>
      <c r="F185" s="359"/>
      <c r="G185" s="345"/>
      <c r="H185" s="32"/>
      <c r="J185" s="32" t="str">
        <f t="shared" si="10"/>
        <v xml:space="preserve"> </v>
      </c>
      <c r="K185" s="32" t="str">
        <f t="shared" si="11"/>
        <v xml:space="preserve"> </v>
      </c>
    </row>
    <row r="186" spans="1:11" s="23" customFormat="1" x14ac:dyDescent="0.25">
      <c r="A186" s="436"/>
      <c r="B186" s="351"/>
      <c r="C186" s="437"/>
      <c r="D186" s="358" t="str">
        <f t="shared" si="13"/>
        <v/>
      </c>
      <c r="E186" s="345"/>
      <c r="F186" s="359"/>
      <c r="G186" s="345"/>
      <c r="H186" s="32"/>
      <c r="J186" s="32" t="str">
        <f t="shared" si="10"/>
        <v xml:space="preserve"> </v>
      </c>
      <c r="K186" s="32" t="str">
        <f t="shared" si="11"/>
        <v xml:space="preserve"> </v>
      </c>
    </row>
    <row r="187" spans="1:11" s="23" customFormat="1" x14ac:dyDescent="0.25">
      <c r="A187" s="436"/>
      <c r="B187" s="351"/>
      <c r="C187" s="437"/>
      <c r="D187" s="358" t="str">
        <f t="shared" si="13"/>
        <v/>
      </c>
      <c r="E187" s="345"/>
      <c r="F187" s="359"/>
      <c r="G187" s="345"/>
      <c r="H187" s="32"/>
      <c r="J187" s="32" t="str">
        <f t="shared" si="10"/>
        <v xml:space="preserve"> </v>
      </c>
      <c r="K187" s="32" t="str">
        <f t="shared" si="11"/>
        <v xml:space="preserve"> </v>
      </c>
    </row>
    <row r="188" spans="1:11" s="23" customFormat="1" x14ac:dyDescent="0.25">
      <c r="A188" s="436"/>
      <c r="B188" s="351"/>
      <c r="C188" s="437"/>
      <c r="D188" s="358" t="str">
        <f t="shared" si="13"/>
        <v/>
      </c>
      <c r="E188" s="345"/>
      <c r="F188" s="359"/>
      <c r="G188" s="345"/>
      <c r="H188" s="32"/>
      <c r="J188" s="32" t="str">
        <f t="shared" si="10"/>
        <v xml:space="preserve"> </v>
      </c>
      <c r="K188" s="32" t="str">
        <f t="shared" si="11"/>
        <v xml:space="preserve"> </v>
      </c>
    </row>
    <row r="189" spans="1:11" s="23" customFormat="1" x14ac:dyDescent="0.25">
      <c r="A189" s="436"/>
      <c r="B189" s="351"/>
      <c r="C189" s="437"/>
      <c r="D189" s="358" t="str">
        <f t="shared" si="13"/>
        <v/>
      </c>
      <c r="E189" s="345"/>
      <c r="F189" s="359"/>
      <c r="G189" s="345"/>
      <c r="H189" s="32"/>
      <c r="J189" s="32" t="str">
        <f t="shared" si="10"/>
        <v xml:space="preserve"> </v>
      </c>
      <c r="K189" s="32" t="str">
        <f t="shared" si="11"/>
        <v xml:space="preserve"> </v>
      </c>
    </row>
    <row r="190" spans="1:11" s="23" customFormat="1" x14ac:dyDescent="0.25">
      <c r="A190" s="436"/>
      <c r="B190" s="351"/>
      <c r="C190" s="437"/>
      <c r="D190" s="358" t="str">
        <f t="shared" si="13"/>
        <v/>
      </c>
      <c r="E190" s="345"/>
      <c r="F190" s="359"/>
      <c r="G190" s="345"/>
      <c r="H190" s="32"/>
      <c r="J190" s="32" t="str">
        <f t="shared" si="10"/>
        <v xml:space="preserve"> </v>
      </c>
      <c r="K190" s="32" t="str">
        <f t="shared" si="11"/>
        <v xml:space="preserve"> </v>
      </c>
    </row>
    <row r="191" spans="1:11" s="23" customFormat="1" x14ac:dyDescent="0.25">
      <c r="A191" s="436"/>
      <c r="B191" s="351"/>
      <c r="C191" s="437"/>
      <c r="D191" s="358" t="str">
        <f t="shared" si="13"/>
        <v/>
      </c>
      <c r="E191" s="345"/>
      <c r="F191" s="359"/>
      <c r="G191" s="345"/>
      <c r="H191" s="32"/>
      <c r="J191" s="32" t="str">
        <f t="shared" si="10"/>
        <v xml:space="preserve"> </v>
      </c>
      <c r="K191" s="32" t="str">
        <f t="shared" si="11"/>
        <v xml:space="preserve"> </v>
      </c>
    </row>
    <row r="192" spans="1:11" s="23" customFormat="1" x14ac:dyDescent="0.25">
      <c r="A192" s="436"/>
      <c r="B192" s="351"/>
      <c r="C192" s="437"/>
      <c r="D192" s="358" t="str">
        <f t="shared" si="13"/>
        <v/>
      </c>
      <c r="E192" s="345"/>
      <c r="F192" s="359"/>
      <c r="G192" s="345"/>
      <c r="H192" s="32"/>
      <c r="J192" s="32" t="str">
        <f t="shared" si="10"/>
        <v xml:space="preserve"> </v>
      </c>
      <c r="K192" s="32" t="str">
        <f t="shared" si="11"/>
        <v xml:space="preserve"> </v>
      </c>
    </row>
    <row r="193" spans="1:41" s="23" customFormat="1" x14ac:dyDescent="0.25">
      <c r="A193" s="436"/>
      <c r="B193" s="351"/>
      <c r="C193" s="437"/>
      <c r="D193" s="358" t="str">
        <f t="shared" si="13"/>
        <v/>
      </c>
      <c r="E193" s="345"/>
      <c r="F193" s="359"/>
      <c r="G193" s="345"/>
      <c r="H193" s="32"/>
      <c r="J193" s="32" t="str">
        <f t="shared" si="10"/>
        <v xml:space="preserve"> </v>
      </c>
      <c r="K193" s="32" t="str">
        <f t="shared" si="11"/>
        <v xml:space="preserve"> </v>
      </c>
    </row>
    <row r="194" spans="1:41" s="23" customFormat="1" x14ac:dyDescent="0.25">
      <c r="A194" s="436"/>
      <c r="B194" s="351"/>
      <c r="C194" s="437"/>
      <c r="D194" s="358" t="str">
        <f t="shared" si="13"/>
        <v/>
      </c>
      <c r="E194" s="345"/>
      <c r="F194" s="359"/>
      <c r="G194" s="345"/>
      <c r="H194" s="32"/>
      <c r="J194" s="32" t="str">
        <f t="shared" si="10"/>
        <v xml:space="preserve"> </v>
      </c>
      <c r="K194" s="32" t="str">
        <f t="shared" si="11"/>
        <v xml:space="preserve"> </v>
      </c>
    </row>
    <row r="195" spans="1:41" s="23" customFormat="1" x14ac:dyDescent="0.25">
      <c r="A195" s="436"/>
      <c r="B195" s="351"/>
      <c r="C195" s="437"/>
      <c r="D195" s="358" t="str">
        <f t="shared" si="13"/>
        <v/>
      </c>
      <c r="E195" s="345"/>
      <c r="F195" s="359"/>
      <c r="G195" s="345"/>
      <c r="H195" s="32"/>
      <c r="J195" s="32" t="str">
        <f t="shared" si="10"/>
        <v xml:space="preserve"> </v>
      </c>
      <c r="K195" s="32" t="str">
        <f t="shared" si="11"/>
        <v xml:space="preserve"> </v>
      </c>
    </row>
    <row r="196" spans="1:41" s="23" customFormat="1" ht="21" x14ac:dyDescent="0.25">
      <c r="A196" s="351"/>
      <c r="B196" s="351"/>
      <c r="C196" s="356"/>
      <c r="D196" s="120">
        <f>COUNT(D149:D195)</f>
        <v>3</v>
      </c>
      <c r="E196" s="120"/>
      <c r="F196" s="120">
        <f t="shared" ref="F196:H196" si="14">COUNT(F149:F195)</f>
        <v>3</v>
      </c>
      <c r="G196" s="120"/>
      <c r="H196" s="300">
        <f t="shared" si="14"/>
        <v>3</v>
      </c>
      <c r="J196" s="32" t="str">
        <f t="shared" si="10"/>
        <v xml:space="preserve"> </v>
      </c>
      <c r="K196" s="32" t="str">
        <f t="shared" si="11"/>
        <v xml:space="preserve"> </v>
      </c>
    </row>
    <row r="197" spans="1:41" s="3" customFormat="1" x14ac:dyDescent="0.25">
      <c r="A197" s="355"/>
      <c r="B197" s="355"/>
      <c r="C197" s="365"/>
      <c r="D197" s="68"/>
      <c r="E197" s="354"/>
      <c r="F197" s="352"/>
      <c r="G197" s="354"/>
      <c r="H197" s="156"/>
      <c r="J197" s="32" t="str">
        <f t="shared" si="10"/>
        <v xml:space="preserve"> </v>
      </c>
      <c r="K197" s="32" t="str">
        <f t="shared" si="11"/>
        <v xml:space="preserve"> </v>
      </c>
    </row>
    <row r="198" spans="1:41" x14ac:dyDescent="0.25">
      <c r="D198" s="357">
        <v>10000</v>
      </c>
      <c r="G198" s="354"/>
      <c r="J198" s="32" t="str">
        <f t="shared" ref="J198:J244" si="15">IF(OR(LEFT(E198,1)=" ",RIGHT(E198,1)=" ",),1," ")</f>
        <v xml:space="preserve"> </v>
      </c>
      <c r="K198" s="32" t="str">
        <f t="shared" ref="K198:K244" si="16">IF(OR(LEFT(G198,1)=" ",RIGHT(G198,1)=" ",),1," ")</f>
        <v xml:space="preserve"> </v>
      </c>
    </row>
    <row r="199" spans="1:41" ht="31.5" x14ac:dyDescent="0.25">
      <c r="A199" s="436">
        <v>4</v>
      </c>
      <c r="C199" s="437" t="s">
        <v>542</v>
      </c>
      <c r="D199" s="358">
        <f>D198+1</f>
        <v>10001</v>
      </c>
      <c r="E199" s="345" t="s">
        <v>373</v>
      </c>
      <c r="F199" s="359">
        <v>1</v>
      </c>
      <c r="G199" s="345" t="s">
        <v>386</v>
      </c>
      <c r="H199" s="32">
        <v>1</v>
      </c>
      <c r="J199" s="32" t="str">
        <f t="shared" si="15"/>
        <v xml:space="preserve"> </v>
      </c>
      <c r="K199" s="32" t="str">
        <f t="shared" si="16"/>
        <v xml:space="preserve"> </v>
      </c>
    </row>
    <row r="200" spans="1:41" x14ac:dyDescent="0.25">
      <c r="A200" s="436"/>
      <c r="C200" s="437"/>
      <c r="D200" s="358">
        <f>IF(E200="","",D199+1)</f>
        <v>10002</v>
      </c>
      <c r="E200" s="345" t="s">
        <v>374</v>
      </c>
      <c r="F200" s="359">
        <v>1</v>
      </c>
      <c r="G200" s="345" t="s">
        <v>374</v>
      </c>
      <c r="H200" s="32">
        <v>1</v>
      </c>
      <c r="J200" s="32" t="str">
        <f t="shared" si="15"/>
        <v xml:space="preserve"> </v>
      </c>
      <c r="K200" s="32" t="str">
        <f t="shared" si="16"/>
        <v xml:space="preserve"> </v>
      </c>
    </row>
    <row r="201" spans="1:41" s="5" customFormat="1" x14ac:dyDescent="0.25">
      <c r="A201" s="436"/>
      <c r="B201" s="351"/>
      <c r="C201" s="437"/>
      <c r="D201" s="358">
        <f t="shared" ref="D201:D243" si="17">IF(E201="","",D200+1)</f>
        <v>10003</v>
      </c>
      <c r="E201" s="360" t="str">
        <f>"does not always try to apply herself in her "&amp;VLOOKUP(1,L201:AO201,A1,FALSE)&amp;" lessons."</f>
        <v>does not always try to apply herself in her Mathematical lessons.</v>
      </c>
      <c r="F201" s="361">
        <v>1</v>
      </c>
      <c r="G201" s="360" t="str">
        <f>"does not always try to apply himself in his "&amp;VLOOKUP(1,L201:AO201,A1,FALSE)&amp;" lessons."</f>
        <v>does not always try to apply himself in his Mathematical lessons.</v>
      </c>
      <c r="H201" s="32">
        <v>1</v>
      </c>
      <c r="J201" s="32" t="str">
        <f t="shared" si="15"/>
        <v xml:space="preserve"> </v>
      </c>
      <c r="K201" s="32" t="str">
        <f t="shared" si="16"/>
        <v xml:space="preserve"> </v>
      </c>
      <c r="L201" s="32">
        <v>1</v>
      </c>
      <c r="M201" s="32" t="s">
        <v>558</v>
      </c>
      <c r="N201" s="32"/>
      <c r="O201" s="32"/>
      <c r="P201" s="32"/>
      <c r="Q201" s="32" t="s">
        <v>547</v>
      </c>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row>
    <row r="202" spans="1:41" s="5" customFormat="1" x14ac:dyDescent="0.25">
      <c r="A202" s="436"/>
      <c r="B202" s="351"/>
      <c r="C202" s="437"/>
      <c r="D202" s="358" t="str">
        <f t="shared" si="17"/>
        <v/>
      </c>
      <c r="E202" s="360"/>
      <c r="F202" s="361"/>
      <c r="G202" s="360"/>
      <c r="H202" s="32"/>
      <c r="J202" s="32" t="str">
        <f t="shared" si="15"/>
        <v xml:space="preserve"> </v>
      </c>
      <c r="K202" s="32" t="str">
        <f t="shared" si="16"/>
        <v xml:space="preserve"> </v>
      </c>
      <c r="L202" s="32">
        <v>1</v>
      </c>
      <c r="M202" s="32" t="s">
        <v>554</v>
      </c>
      <c r="N202" s="32"/>
      <c r="O202" s="32"/>
      <c r="P202" s="32"/>
      <c r="Q202" s="32" t="s">
        <v>547</v>
      </c>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row>
    <row r="203" spans="1:41" s="5" customFormat="1" x14ac:dyDescent="0.25">
      <c r="A203" s="436"/>
      <c r="B203" s="351"/>
      <c r="C203" s="437"/>
      <c r="D203" s="358" t="str">
        <f t="shared" si="17"/>
        <v/>
      </c>
      <c r="E203" s="345"/>
      <c r="F203" s="359"/>
      <c r="G203" s="345"/>
      <c r="H203" s="32"/>
      <c r="J203" s="32" t="str">
        <f t="shared" si="15"/>
        <v xml:space="preserve"> </v>
      </c>
      <c r="K203" s="32" t="str">
        <f t="shared" si="16"/>
        <v xml:space="preserve"> </v>
      </c>
      <c r="L203" s="32">
        <v>1</v>
      </c>
      <c r="M203" s="32" t="s">
        <v>554</v>
      </c>
      <c r="N203" s="32"/>
      <c r="O203" s="32"/>
      <c r="P203" s="32"/>
      <c r="Q203" s="32" t="s">
        <v>547</v>
      </c>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row>
    <row r="204" spans="1:41" s="5" customFormat="1" x14ac:dyDescent="0.25">
      <c r="A204" s="436"/>
      <c r="B204" s="351"/>
      <c r="C204" s="437"/>
      <c r="D204" s="358" t="str">
        <f t="shared" si="17"/>
        <v/>
      </c>
      <c r="E204" s="345"/>
      <c r="F204" s="359"/>
      <c r="G204" s="345"/>
      <c r="H204" s="32"/>
      <c r="J204" s="32" t="str">
        <f t="shared" si="15"/>
        <v xml:space="preserve"> </v>
      </c>
      <c r="K204" s="32" t="str">
        <f t="shared" si="16"/>
        <v xml:space="preserve"> </v>
      </c>
    </row>
    <row r="205" spans="1:41" s="5" customFormat="1" x14ac:dyDescent="0.25">
      <c r="A205" s="436"/>
      <c r="B205" s="351"/>
      <c r="C205" s="437"/>
      <c r="D205" s="358" t="str">
        <f t="shared" si="17"/>
        <v/>
      </c>
      <c r="E205" s="345"/>
      <c r="F205" s="359"/>
      <c r="G205" s="345"/>
      <c r="H205" s="32"/>
      <c r="J205" s="32" t="str">
        <f t="shared" si="15"/>
        <v xml:space="preserve"> </v>
      </c>
      <c r="K205" s="32" t="str">
        <f t="shared" si="16"/>
        <v xml:space="preserve"> </v>
      </c>
      <c r="L205" s="32">
        <v>1</v>
      </c>
      <c r="M205" s="32" t="s">
        <v>558</v>
      </c>
      <c r="N205" s="32"/>
      <c r="O205" s="32"/>
      <c r="P205" s="32"/>
      <c r="Q205" s="32" t="s">
        <v>547</v>
      </c>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row>
    <row r="206" spans="1:41" s="5" customFormat="1" x14ac:dyDescent="0.25">
      <c r="A206" s="436"/>
      <c r="B206" s="351"/>
      <c r="C206" s="437"/>
      <c r="D206" s="358" t="str">
        <f t="shared" si="17"/>
        <v/>
      </c>
      <c r="E206" s="360"/>
      <c r="F206" s="358"/>
      <c r="G206" s="360"/>
      <c r="H206" s="32"/>
      <c r="J206" s="32" t="str">
        <f t="shared" si="15"/>
        <v xml:space="preserve"> </v>
      </c>
      <c r="K206" s="32" t="str">
        <f t="shared" si="16"/>
        <v xml:space="preserve"> </v>
      </c>
    </row>
    <row r="207" spans="1:41" s="5" customFormat="1" x14ac:dyDescent="0.25">
      <c r="A207" s="436"/>
      <c r="B207" s="351"/>
      <c r="C207" s="437"/>
      <c r="D207" s="358" t="str">
        <f t="shared" si="17"/>
        <v/>
      </c>
      <c r="E207" s="360"/>
      <c r="F207" s="358"/>
      <c r="G207" s="360"/>
      <c r="H207" s="32"/>
      <c r="J207" s="32" t="str">
        <f t="shared" si="15"/>
        <v xml:space="preserve"> </v>
      </c>
      <c r="K207" s="32" t="str">
        <f t="shared" si="16"/>
        <v xml:space="preserve"> </v>
      </c>
    </row>
    <row r="208" spans="1:41" s="5" customFormat="1" x14ac:dyDescent="0.25">
      <c r="A208" s="436"/>
      <c r="B208" s="351"/>
      <c r="C208" s="437"/>
      <c r="D208" s="358" t="str">
        <f t="shared" si="17"/>
        <v/>
      </c>
      <c r="E208" s="360"/>
      <c r="F208" s="359"/>
      <c r="G208" s="360"/>
      <c r="H208" s="32"/>
      <c r="J208" s="32" t="str">
        <f t="shared" si="15"/>
        <v xml:space="preserve"> </v>
      </c>
      <c r="K208" s="32" t="str">
        <f t="shared" si="16"/>
        <v xml:space="preserve"> </v>
      </c>
    </row>
    <row r="209" spans="1:41" s="5" customFormat="1" x14ac:dyDescent="0.25">
      <c r="A209" s="436"/>
      <c r="B209" s="351"/>
      <c r="C209" s="437"/>
      <c r="D209" s="358" t="str">
        <f t="shared" si="17"/>
        <v/>
      </c>
      <c r="E209" s="345"/>
      <c r="F209" s="359"/>
      <c r="G209" s="345"/>
      <c r="H209" s="32"/>
      <c r="J209" s="32" t="str">
        <f t="shared" si="15"/>
        <v xml:space="preserve"> </v>
      </c>
      <c r="K209" s="32" t="str">
        <f t="shared" si="16"/>
        <v xml:space="preserve"> </v>
      </c>
    </row>
    <row r="210" spans="1:41" s="5" customFormat="1" x14ac:dyDescent="0.25">
      <c r="A210" s="436"/>
      <c r="B210" s="351"/>
      <c r="C210" s="437"/>
      <c r="D210" s="358" t="str">
        <f t="shared" si="17"/>
        <v/>
      </c>
      <c r="E210" s="345"/>
      <c r="F210" s="359"/>
      <c r="G210" s="345"/>
      <c r="H210" s="32"/>
      <c r="J210" s="32" t="str">
        <f t="shared" si="15"/>
        <v xml:space="preserve"> </v>
      </c>
      <c r="K210" s="32" t="str">
        <f t="shared" si="16"/>
        <v xml:space="preserve"> </v>
      </c>
    </row>
    <row r="211" spans="1:41" s="5" customFormat="1" x14ac:dyDescent="0.25">
      <c r="A211" s="436"/>
      <c r="B211" s="351"/>
      <c r="C211" s="437"/>
      <c r="D211" s="358" t="str">
        <f t="shared" si="17"/>
        <v/>
      </c>
      <c r="E211" s="345"/>
      <c r="F211" s="359"/>
      <c r="G211" s="345"/>
      <c r="H211" s="32"/>
      <c r="J211" s="32" t="str">
        <f t="shared" si="15"/>
        <v xml:space="preserve"> </v>
      </c>
      <c r="K211" s="32" t="str">
        <f t="shared" si="16"/>
        <v xml:space="preserve"> </v>
      </c>
    </row>
    <row r="212" spans="1:41" s="5" customFormat="1" x14ac:dyDescent="0.25">
      <c r="A212" s="436"/>
      <c r="B212" s="351"/>
      <c r="C212" s="437"/>
      <c r="D212" s="358" t="str">
        <f t="shared" si="17"/>
        <v/>
      </c>
      <c r="E212" s="345"/>
      <c r="F212" s="359"/>
      <c r="G212" s="345"/>
      <c r="H212" s="32"/>
      <c r="J212" s="32" t="str">
        <f t="shared" si="15"/>
        <v xml:space="preserve"> </v>
      </c>
      <c r="K212" s="32" t="str">
        <f t="shared" si="16"/>
        <v xml:space="preserve"> </v>
      </c>
      <c r="L212" s="32">
        <v>1</v>
      </c>
      <c r="M212" s="32" t="s">
        <v>554</v>
      </c>
      <c r="N212" s="32"/>
      <c r="O212" s="32"/>
      <c r="P212" s="32"/>
      <c r="Q212" s="32" t="s">
        <v>547</v>
      </c>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row>
    <row r="213" spans="1:41" s="5" customFormat="1" x14ac:dyDescent="0.25">
      <c r="A213" s="436"/>
      <c r="B213" s="351"/>
      <c r="C213" s="437"/>
      <c r="D213" s="358" t="str">
        <f t="shared" si="17"/>
        <v/>
      </c>
      <c r="E213" s="345"/>
      <c r="F213" s="359"/>
      <c r="G213" s="345"/>
      <c r="H213" s="32"/>
      <c r="J213" s="32" t="str">
        <f t="shared" si="15"/>
        <v xml:space="preserve"> </v>
      </c>
      <c r="K213" s="32" t="str">
        <f t="shared" si="16"/>
        <v xml:space="preserve"> </v>
      </c>
      <c r="L213" s="32">
        <v>1</v>
      </c>
      <c r="M213" s="32" t="s">
        <v>554</v>
      </c>
      <c r="N213" s="32"/>
      <c r="O213" s="32"/>
      <c r="P213" s="32"/>
      <c r="Q213" s="32" t="s">
        <v>547</v>
      </c>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row>
    <row r="214" spans="1:41" s="5" customFormat="1" x14ac:dyDescent="0.25">
      <c r="A214" s="436"/>
      <c r="B214" s="351"/>
      <c r="C214" s="437"/>
      <c r="D214" s="358" t="str">
        <f t="shared" si="17"/>
        <v/>
      </c>
      <c r="E214" s="345"/>
      <c r="F214" s="359"/>
      <c r="G214" s="345"/>
      <c r="H214" s="32"/>
      <c r="J214" s="32" t="str">
        <f t="shared" si="15"/>
        <v xml:space="preserve"> </v>
      </c>
      <c r="K214" s="32" t="str">
        <f t="shared" si="16"/>
        <v xml:space="preserve"> </v>
      </c>
    </row>
    <row r="215" spans="1:41" s="5" customFormat="1" x14ac:dyDescent="0.25">
      <c r="A215" s="436"/>
      <c r="B215" s="351"/>
      <c r="C215" s="437"/>
      <c r="D215" s="358" t="str">
        <f t="shared" si="17"/>
        <v/>
      </c>
      <c r="E215" s="345"/>
      <c r="F215" s="359"/>
      <c r="G215" s="345"/>
      <c r="H215" s="32"/>
      <c r="J215" s="32" t="str">
        <f t="shared" si="15"/>
        <v xml:space="preserve"> </v>
      </c>
      <c r="K215" s="32" t="str">
        <f t="shared" si="16"/>
        <v xml:space="preserve"> </v>
      </c>
    </row>
    <row r="216" spans="1:41" s="5" customFormat="1" x14ac:dyDescent="0.25">
      <c r="A216" s="436"/>
      <c r="B216" s="351"/>
      <c r="C216" s="437"/>
      <c r="D216" s="358" t="str">
        <f t="shared" si="17"/>
        <v/>
      </c>
      <c r="E216" s="345"/>
      <c r="F216" s="359"/>
      <c r="G216" s="345"/>
      <c r="H216" s="32"/>
      <c r="J216" s="32" t="str">
        <f t="shared" si="15"/>
        <v xml:space="preserve"> </v>
      </c>
      <c r="K216" s="32" t="str">
        <f t="shared" si="16"/>
        <v xml:space="preserve"> </v>
      </c>
    </row>
    <row r="217" spans="1:41" s="5" customFormat="1" x14ac:dyDescent="0.25">
      <c r="A217" s="436"/>
      <c r="B217" s="351"/>
      <c r="C217" s="437"/>
      <c r="D217" s="358" t="str">
        <f t="shared" si="17"/>
        <v/>
      </c>
      <c r="E217" s="345"/>
      <c r="F217" s="359"/>
      <c r="G217" s="345"/>
      <c r="H217" s="32"/>
      <c r="J217" s="32" t="str">
        <f t="shared" si="15"/>
        <v xml:space="preserve"> </v>
      </c>
      <c r="K217" s="32" t="str">
        <f t="shared" si="16"/>
        <v xml:space="preserve"> </v>
      </c>
    </row>
    <row r="218" spans="1:41" s="5" customFormat="1" x14ac:dyDescent="0.25">
      <c r="A218" s="436"/>
      <c r="B218" s="351"/>
      <c r="C218" s="437"/>
      <c r="D218" s="358" t="str">
        <f t="shared" si="17"/>
        <v/>
      </c>
      <c r="E218" s="345"/>
      <c r="F218" s="359"/>
      <c r="G218" s="345"/>
      <c r="H218" s="32"/>
      <c r="J218" s="32" t="str">
        <f t="shared" si="15"/>
        <v xml:space="preserve"> </v>
      </c>
      <c r="K218" s="32" t="str">
        <f t="shared" si="16"/>
        <v xml:space="preserve"> </v>
      </c>
    </row>
    <row r="219" spans="1:41" s="5" customFormat="1" x14ac:dyDescent="0.25">
      <c r="A219" s="436"/>
      <c r="B219" s="351"/>
      <c r="C219" s="437"/>
      <c r="D219" s="358" t="str">
        <f t="shared" si="17"/>
        <v/>
      </c>
      <c r="E219" s="345"/>
      <c r="F219" s="359"/>
      <c r="G219" s="345"/>
      <c r="H219" s="32"/>
      <c r="J219" s="32" t="str">
        <f t="shared" si="15"/>
        <v xml:space="preserve"> </v>
      </c>
      <c r="K219" s="32" t="str">
        <f t="shared" si="16"/>
        <v xml:space="preserve"> </v>
      </c>
    </row>
    <row r="220" spans="1:41" s="5" customFormat="1" x14ac:dyDescent="0.25">
      <c r="A220" s="436"/>
      <c r="B220" s="351"/>
      <c r="C220" s="437"/>
      <c r="D220" s="358" t="str">
        <f t="shared" si="17"/>
        <v/>
      </c>
      <c r="E220" s="345"/>
      <c r="F220" s="359"/>
      <c r="G220" s="345"/>
      <c r="H220" s="32"/>
      <c r="J220" s="32" t="str">
        <f t="shared" si="15"/>
        <v xml:space="preserve"> </v>
      </c>
      <c r="K220" s="32" t="str">
        <f t="shared" si="16"/>
        <v xml:space="preserve"> </v>
      </c>
    </row>
    <row r="221" spans="1:41" s="5" customFormat="1" x14ac:dyDescent="0.25">
      <c r="A221" s="436"/>
      <c r="B221" s="351"/>
      <c r="C221" s="437"/>
      <c r="D221" s="358" t="str">
        <f t="shared" si="17"/>
        <v/>
      </c>
      <c r="E221" s="345"/>
      <c r="F221" s="359"/>
      <c r="G221" s="345"/>
      <c r="H221" s="32"/>
      <c r="J221" s="32" t="str">
        <f t="shared" si="15"/>
        <v xml:space="preserve"> </v>
      </c>
      <c r="K221" s="32" t="str">
        <f t="shared" si="16"/>
        <v xml:space="preserve"> </v>
      </c>
    </row>
    <row r="222" spans="1:41" s="5" customFormat="1" x14ac:dyDescent="0.25">
      <c r="A222" s="436"/>
      <c r="B222" s="351"/>
      <c r="C222" s="437"/>
      <c r="D222" s="358" t="str">
        <f t="shared" si="17"/>
        <v/>
      </c>
      <c r="E222" s="345"/>
      <c r="F222" s="359"/>
      <c r="G222" s="345"/>
      <c r="H222" s="32"/>
      <c r="J222" s="32" t="str">
        <f t="shared" si="15"/>
        <v xml:space="preserve"> </v>
      </c>
      <c r="K222" s="32" t="str">
        <f t="shared" si="16"/>
        <v xml:space="preserve"> </v>
      </c>
    </row>
    <row r="223" spans="1:41" s="5" customFormat="1" x14ac:dyDescent="0.25">
      <c r="A223" s="436"/>
      <c r="B223" s="351"/>
      <c r="C223" s="437"/>
      <c r="D223" s="358" t="str">
        <f t="shared" si="17"/>
        <v/>
      </c>
      <c r="E223" s="345"/>
      <c r="F223" s="359"/>
      <c r="G223" s="345"/>
      <c r="H223" s="32"/>
      <c r="J223" s="32" t="str">
        <f t="shared" si="15"/>
        <v xml:space="preserve"> </v>
      </c>
      <c r="K223" s="32" t="str">
        <f t="shared" si="16"/>
        <v xml:space="preserve"> </v>
      </c>
    </row>
    <row r="224" spans="1:41" s="5" customFormat="1" x14ac:dyDescent="0.25">
      <c r="A224" s="436"/>
      <c r="B224" s="351"/>
      <c r="C224" s="437"/>
      <c r="D224" s="358" t="str">
        <f t="shared" si="17"/>
        <v/>
      </c>
      <c r="E224" s="345"/>
      <c r="F224" s="359"/>
      <c r="G224" s="345"/>
      <c r="H224" s="32"/>
      <c r="J224" s="32" t="str">
        <f t="shared" si="15"/>
        <v xml:space="preserve"> </v>
      </c>
      <c r="K224" s="32" t="str">
        <f t="shared" si="16"/>
        <v xml:space="preserve"> </v>
      </c>
    </row>
    <row r="225" spans="1:11" s="5" customFormat="1" x14ac:dyDescent="0.25">
      <c r="A225" s="436"/>
      <c r="B225" s="351"/>
      <c r="C225" s="437"/>
      <c r="D225" s="358" t="str">
        <f t="shared" si="17"/>
        <v/>
      </c>
      <c r="E225" s="345"/>
      <c r="F225" s="359"/>
      <c r="G225" s="345"/>
      <c r="H225" s="32"/>
      <c r="J225" s="32" t="str">
        <f t="shared" si="15"/>
        <v xml:space="preserve"> </v>
      </c>
      <c r="K225" s="32" t="str">
        <f t="shared" si="16"/>
        <v xml:space="preserve"> </v>
      </c>
    </row>
    <row r="226" spans="1:11" s="5" customFormat="1" x14ac:dyDescent="0.25">
      <c r="A226" s="436"/>
      <c r="B226" s="351"/>
      <c r="C226" s="437"/>
      <c r="D226" s="358" t="str">
        <f t="shared" si="17"/>
        <v/>
      </c>
      <c r="E226" s="345"/>
      <c r="F226" s="359"/>
      <c r="G226" s="345"/>
      <c r="H226" s="32"/>
      <c r="J226" s="32" t="str">
        <f t="shared" si="15"/>
        <v xml:space="preserve"> </v>
      </c>
      <c r="K226" s="32" t="str">
        <f t="shared" si="16"/>
        <v xml:space="preserve"> </v>
      </c>
    </row>
    <row r="227" spans="1:11" s="5" customFormat="1" x14ac:dyDescent="0.25">
      <c r="A227" s="436"/>
      <c r="B227" s="351"/>
      <c r="C227" s="437"/>
      <c r="D227" s="358" t="str">
        <f t="shared" si="17"/>
        <v/>
      </c>
      <c r="E227" s="345"/>
      <c r="F227" s="359"/>
      <c r="G227" s="345"/>
      <c r="H227" s="32"/>
      <c r="J227" s="32" t="str">
        <f t="shared" si="15"/>
        <v xml:space="preserve"> </v>
      </c>
      <c r="K227" s="32" t="str">
        <f t="shared" si="16"/>
        <v xml:space="preserve"> </v>
      </c>
    </row>
    <row r="228" spans="1:11" s="5" customFormat="1" x14ac:dyDescent="0.25">
      <c r="A228" s="436"/>
      <c r="B228" s="351"/>
      <c r="C228" s="437"/>
      <c r="D228" s="358" t="str">
        <f t="shared" si="17"/>
        <v/>
      </c>
      <c r="E228" s="345"/>
      <c r="F228" s="359"/>
      <c r="G228" s="345"/>
      <c r="H228" s="32"/>
      <c r="J228" s="32" t="str">
        <f t="shared" si="15"/>
        <v xml:space="preserve"> </v>
      </c>
      <c r="K228" s="32" t="str">
        <f t="shared" si="16"/>
        <v xml:space="preserve"> </v>
      </c>
    </row>
    <row r="229" spans="1:11" s="5" customFormat="1" x14ac:dyDescent="0.25">
      <c r="A229" s="436"/>
      <c r="B229" s="351"/>
      <c r="C229" s="437"/>
      <c r="D229" s="358" t="str">
        <f t="shared" si="17"/>
        <v/>
      </c>
      <c r="E229" s="345"/>
      <c r="F229" s="359"/>
      <c r="G229" s="345"/>
      <c r="H229" s="32"/>
      <c r="J229" s="32" t="str">
        <f t="shared" si="15"/>
        <v xml:space="preserve"> </v>
      </c>
      <c r="K229" s="32" t="str">
        <f t="shared" si="16"/>
        <v xml:space="preserve"> </v>
      </c>
    </row>
    <row r="230" spans="1:11" s="5" customFormat="1" x14ac:dyDescent="0.25">
      <c r="A230" s="436"/>
      <c r="B230" s="351"/>
      <c r="C230" s="437"/>
      <c r="D230" s="358" t="str">
        <f t="shared" si="17"/>
        <v/>
      </c>
      <c r="E230" s="345"/>
      <c r="F230" s="359"/>
      <c r="G230" s="345"/>
      <c r="H230" s="32"/>
      <c r="J230" s="32" t="str">
        <f t="shared" si="15"/>
        <v xml:space="preserve"> </v>
      </c>
      <c r="K230" s="32" t="str">
        <f t="shared" si="16"/>
        <v xml:space="preserve"> </v>
      </c>
    </row>
    <row r="231" spans="1:11" s="5" customFormat="1" x14ac:dyDescent="0.25">
      <c r="A231" s="436"/>
      <c r="B231" s="351"/>
      <c r="C231" s="437"/>
      <c r="D231" s="358" t="str">
        <f t="shared" si="17"/>
        <v/>
      </c>
      <c r="E231" s="345"/>
      <c r="F231" s="359"/>
      <c r="G231" s="345"/>
      <c r="H231" s="32"/>
      <c r="J231" s="32" t="str">
        <f t="shared" si="15"/>
        <v xml:space="preserve"> </v>
      </c>
      <c r="K231" s="32" t="str">
        <f t="shared" si="16"/>
        <v xml:space="preserve"> </v>
      </c>
    </row>
    <row r="232" spans="1:11" s="5" customFormat="1" x14ac:dyDescent="0.25">
      <c r="A232" s="436"/>
      <c r="B232" s="351"/>
      <c r="C232" s="437"/>
      <c r="D232" s="358" t="str">
        <f t="shared" si="17"/>
        <v/>
      </c>
      <c r="E232" s="345"/>
      <c r="F232" s="359"/>
      <c r="G232" s="345"/>
      <c r="H232" s="32"/>
      <c r="J232" s="32" t="str">
        <f t="shared" si="15"/>
        <v xml:space="preserve"> </v>
      </c>
      <c r="K232" s="32" t="str">
        <f t="shared" si="16"/>
        <v xml:space="preserve"> </v>
      </c>
    </row>
    <row r="233" spans="1:11" s="5" customFormat="1" x14ac:dyDescent="0.25">
      <c r="A233" s="436"/>
      <c r="B233" s="351"/>
      <c r="C233" s="437"/>
      <c r="D233" s="358" t="str">
        <f t="shared" si="17"/>
        <v/>
      </c>
      <c r="E233" s="345"/>
      <c r="F233" s="359"/>
      <c r="G233" s="345"/>
      <c r="H233" s="32"/>
      <c r="J233" s="32" t="str">
        <f t="shared" si="15"/>
        <v xml:space="preserve"> </v>
      </c>
      <c r="K233" s="32" t="str">
        <f t="shared" si="16"/>
        <v xml:space="preserve"> </v>
      </c>
    </row>
    <row r="234" spans="1:11" s="5" customFormat="1" x14ac:dyDescent="0.25">
      <c r="A234" s="436"/>
      <c r="B234" s="351"/>
      <c r="C234" s="437"/>
      <c r="D234" s="358" t="str">
        <f t="shared" si="17"/>
        <v/>
      </c>
      <c r="E234" s="345"/>
      <c r="F234" s="359"/>
      <c r="G234" s="345"/>
      <c r="H234" s="32"/>
      <c r="J234" s="32" t="str">
        <f t="shared" si="15"/>
        <v xml:space="preserve"> </v>
      </c>
      <c r="K234" s="32" t="str">
        <f t="shared" si="16"/>
        <v xml:space="preserve"> </v>
      </c>
    </row>
    <row r="235" spans="1:11" s="5" customFormat="1" x14ac:dyDescent="0.25">
      <c r="A235" s="436"/>
      <c r="B235" s="351"/>
      <c r="C235" s="437"/>
      <c r="D235" s="358" t="str">
        <f t="shared" si="17"/>
        <v/>
      </c>
      <c r="E235" s="345"/>
      <c r="F235" s="359"/>
      <c r="G235" s="345"/>
      <c r="H235" s="32"/>
      <c r="J235" s="32" t="str">
        <f t="shared" si="15"/>
        <v xml:space="preserve"> </v>
      </c>
      <c r="K235" s="32" t="str">
        <f t="shared" si="16"/>
        <v xml:space="preserve"> </v>
      </c>
    </row>
    <row r="236" spans="1:11" s="5" customFormat="1" x14ac:dyDescent="0.25">
      <c r="A236" s="436"/>
      <c r="B236" s="351"/>
      <c r="C236" s="437"/>
      <c r="D236" s="358" t="str">
        <f t="shared" si="17"/>
        <v/>
      </c>
      <c r="E236" s="345"/>
      <c r="F236" s="359"/>
      <c r="G236" s="345"/>
      <c r="H236" s="32"/>
      <c r="J236" s="32" t="str">
        <f t="shared" si="15"/>
        <v xml:space="preserve"> </v>
      </c>
      <c r="K236" s="32" t="str">
        <f t="shared" si="16"/>
        <v xml:space="preserve"> </v>
      </c>
    </row>
    <row r="237" spans="1:11" s="5" customFormat="1" x14ac:dyDescent="0.25">
      <c r="A237" s="436"/>
      <c r="B237" s="351"/>
      <c r="C237" s="437"/>
      <c r="D237" s="358" t="str">
        <f t="shared" si="17"/>
        <v/>
      </c>
      <c r="E237" s="345"/>
      <c r="F237" s="359"/>
      <c r="G237" s="345"/>
      <c r="H237" s="32"/>
      <c r="J237" s="32" t="str">
        <f t="shared" si="15"/>
        <v xml:space="preserve"> </v>
      </c>
      <c r="K237" s="32" t="str">
        <f t="shared" si="16"/>
        <v xml:space="preserve"> </v>
      </c>
    </row>
    <row r="238" spans="1:11" s="5" customFormat="1" x14ac:dyDescent="0.25">
      <c r="A238" s="436"/>
      <c r="B238" s="351"/>
      <c r="C238" s="437"/>
      <c r="D238" s="358" t="str">
        <f t="shared" si="17"/>
        <v/>
      </c>
      <c r="E238" s="345"/>
      <c r="F238" s="359"/>
      <c r="G238" s="345"/>
      <c r="H238" s="32"/>
      <c r="J238" s="32" t="str">
        <f t="shared" si="15"/>
        <v xml:space="preserve"> </v>
      </c>
      <c r="K238" s="32" t="str">
        <f t="shared" si="16"/>
        <v xml:space="preserve"> </v>
      </c>
    </row>
    <row r="239" spans="1:11" s="5" customFormat="1" x14ac:dyDescent="0.25">
      <c r="A239" s="436"/>
      <c r="B239" s="351"/>
      <c r="C239" s="437"/>
      <c r="D239" s="358" t="str">
        <f t="shared" si="17"/>
        <v/>
      </c>
      <c r="E239" s="345"/>
      <c r="F239" s="359"/>
      <c r="G239" s="345"/>
      <c r="H239" s="32"/>
      <c r="J239" s="32" t="str">
        <f t="shared" si="15"/>
        <v xml:space="preserve"> </v>
      </c>
      <c r="K239" s="32" t="str">
        <f t="shared" si="16"/>
        <v xml:space="preserve"> </v>
      </c>
    </row>
    <row r="240" spans="1:11" s="5" customFormat="1" x14ac:dyDescent="0.25">
      <c r="A240" s="436"/>
      <c r="B240" s="351"/>
      <c r="C240" s="437"/>
      <c r="D240" s="358" t="str">
        <f t="shared" si="17"/>
        <v/>
      </c>
      <c r="E240" s="345"/>
      <c r="F240" s="359"/>
      <c r="G240" s="345"/>
      <c r="H240" s="32"/>
      <c r="J240" s="32" t="str">
        <f t="shared" si="15"/>
        <v xml:space="preserve"> </v>
      </c>
      <c r="K240" s="32" t="str">
        <f t="shared" si="16"/>
        <v xml:space="preserve"> </v>
      </c>
    </row>
    <row r="241" spans="1:41" s="5" customFormat="1" x14ac:dyDescent="0.25">
      <c r="A241" s="436"/>
      <c r="B241" s="351"/>
      <c r="C241" s="437"/>
      <c r="D241" s="358" t="str">
        <f t="shared" si="17"/>
        <v/>
      </c>
      <c r="E241" s="345"/>
      <c r="F241" s="359"/>
      <c r="G241" s="345"/>
      <c r="H241" s="32"/>
      <c r="J241" s="32" t="str">
        <f t="shared" si="15"/>
        <v xml:space="preserve"> </v>
      </c>
      <c r="K241" s="32" t="str">
        <f t="shared" si="16"/>
        <v xml:space="preserve"> </v>
      </c>
    </row>
    <row r="242" spans="1:41" x14ac:dyDescent="0.25">
      <c r="A242" s="436"/>
      <c r="C242" s="437"/>
      <c r="D242" s="358" t="str">
        <f t="shared" si="17"/>
        <v/>
      </c>
      <c r="E242" s="345"/>
      <c r="F242" s="359"/>
      <c r="G242" s="345"/>
      <c r="H242" s="32"/>
      <c r="J242" s="32" t="str">
        <f t="shared" si="15"/>
        <v xml:space="preserve"> </v>
      </c>
      <c r="K242" s="32" t="str">
        <f t="shared" si="16"/>
        <v xml:space="preserve"> </v>
      </c>
    </row>
    <row r="243" spans="1:41" x14ac:dyDescent="0.25">
      <c r="A243" s="436"/>
      <c r="C243" s="437"/>
      <c r="D243" s="358" t="str">
        <f t="shared" si="17"/>
        <v/>
      </c>
      <c r="E243" s="345"/>
      <c r="F243" s="359"/>
      <c r="G243" s="345"/>
      <c r="H243" s="32"/>
      <c r="J243" s="32" t="str">
        <f t="shared" si="15"/>
        <v xml:space="preserve"> </v>
      </c>
      <c r="K243" s="32" t="str">
        <f t="shared" si="16"/>
        <v xml:space="preserve"> </v>
      </c>
    </row>
    <row r="244" spans="1:41" ht="21" x14ac:dyDescent="0.25">
      <c r="D244" s="120">
        <f>COUNT(D199:D243)</f>
        <v>3</v>
      </c>
      <c r="E244" s="120"/>
      <c r="F244" s="120">
        <f t="shared" ref="F244:H244" si="18">COUNT(F199:F243)</f>
        <v>3</v>
      </c>
      <c r="G244" s="120"/>
      <c r="H244" s="300">
        <f t="shared" si="18"/>
        <v>3</v>
      </c>
      <c r="J244" s="32" t="str">
        <f t="shared" si="15"/>
        <v xml:space="preserve"> </v>
      </c>
      <c r="K244" s="32" t="str">
        <f t="shared" si="16"/>
        <v xml:space="preserve"> </v>
      </c>
    </row>
    <row r="245" spans="1:41" s="3" customFormat="1" x14ac:dyDescent="0.25">
      <c r="A245" s="355"/>
      <c r="B245" s="355"/>
      <c r="C245" s="365"/>
      <c r="D245" s="68"/>
      <c r="E245" s="354"/>
      <c r="F245" s="352"/>
      <c r="G245" s="354"/>
      <c r="H245" s="156"/>
      <c r="J245" s="32" t="str">
        <f t="shared" ref="J245:J253" si="19">IF(OR(LEFT(E245,1)=" ",RIGHT(E245,1)=" ",),1," ")</f>
        <v xml:space="preserve"> </v>
      </c>
      <c r="K245" s="32" t="str">
        <f t="shared" ref="K245:K253" si="20">IF(OR(LEFT(G245,1)=" ",RIGHT(G245,1)=" ",),1," ")</f>
        <v xml:space="preserve"> </v>
      </c>
    </row>
    <row r="246" spans="1:41" s="5" customFormat="1" x14ac:dyDescent="0.25">
      <c r="A246" s="351"/>
      <c r="B246" s="351"/>
      <c r="C246" s="356"/>
      <c r="D246" s="357">
        <v>100000</v>
      </c>
      <c r="E246" s="354"/>
      <c r="F246" s="352"/>
      <c r="G246" s="354"/>
      <c r="H246" s="155"/>
      <c r="J246" s="32" t="str">
        <f t="shared" si="19"/>
        <v xml:space="preserve"> </v>
      </c>
      <c r="K246" s="32" t="str">
        <f t="shared" si="20"/>
        <v xml:space="preserve"> </v>
      </c>
    </row>
    <row r="247" spans="1:41" ht="31.5" x14ac:dyDescent="0.25">
      <c r="A247" s="436">
        <v>5</v>
      </c>
      <c r="C247" s="437" t="s">
        <v>531</v>
      </c>
      <c r="D247" s="358">
        <f>D246+1</f>
        <v>100001</v>
      </c>
      <c r="E247" s="345" t="s">
        <v>375</v>
      </c>
      <c r="F247" s="359">
        <v>1</v>
      </c>
      <c r="G247" s="345" t="s">
        <v>387</v>
      </c>
      <c r="H247" s="32">
        <v>1</v>
      </c>
      <c r="J247" s="32" t="str">
        <f t="shared" si="19"/>
        <v xml:space="preserve"> </v>
      </c>
      <c r="K247" s="32" t="str">
        <f t="shared" si="20"/>
        <v xml:space="preserve"> </v>
      </c>
    </row>
    <row r="248" spans="1:41" ht="31.5" x14ac:dyDescent="0.25">
      <c r="A248" s="436"/>
      <c r="C248" s="437"/>
      <c r="D248" s="358">
        <f>IF(E248="","",D247+1)</f>
        <v>100002</v>
      </c>
      <c r="E248" s="345" t="str">
        <f>"lacks a positive attitude towards learning in her "&amp;VLOOKUP(1,L248:AO248,A1,FALSE)&amp;" lessons which is a real shame."</f>
        <v>lacks a positive attitude towards learning in her Mathematics lessons which is a real shame.</v>
      </c>
      <c r="F248" s="359">
        <v>1</v>
      </c>
      <c r="G248" s="345" t="str">
        <f>"lacks a positive attitude towards learning in his "&amp;VLOOKUP(1,L248:AO248,A1,FALSE)&amp;" lessons which is a real shame."</f>
        <v>lacks a positive attitude towards learning in his Mathematics lessons which is a real shame.</v>
      </c>
      <c r="H248" s="32">
        <v>1</v>
      </c>
      <c r="J248" s="32" t="str">
        <f t="shared" si="19"/>
        <v xml:space="preserve"> </v>
      </c>
      <c r="K248" s="32" t="str">
        <f t="shared" si="20"/>
        <v xml:space="preserve"> </v>
      </c>
      <c r="L248" s="32">
        <v>1</v>
      </c>
      <c r="M248" s="32" t="s">
        <v>554</v>
      </c>
      <c r="N248" s="32"/>
      <c r="O248" s="32"/>
      <c r="P248" s="32"/>
      <c r="Q248" s="32" t="s">
        <v>547</v>
      </c>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row>
    <row r="249" spans="1:41" ht="31.5" x14ac:dyDescent="0.25">
      <c r="A249" s="436"/>
      <c r="C249" s="437"/>
      <c r="D249" s="358">
        <f t="shared" ref="D249:D274" si="21">IF(E249="","",D248+1)</f>
        <v>100003</v>
      </c>
      <c r="E249" s="345" t="str">
        <f>"has a negative attitude towards her "&amp;VLOOKUP(1,L249:AO249,A1,FALSE)&amp;" lessons which is extremely disappointing."</f>
        <v>has a negative attitude towards her Mathematics lessons which is extremely disappointing.</v>
      </c>
      <c r="F249" s="359">
        <v>1</v>
      </c>
      <c r="G249" s="345" t="str">
        <f>"has a negative attitude towards his "&amp;VLOOKUP(1,L249:AO249,A1,FALSE)&amp;" lessons which is extremely disappointing."</f>
        <v>has a negative attitude towards his Mathematics lessons which is extremely disappointing.</v>
      </c>
      <c r="H249" s="32">
        <v>1</v>
      </c>
      <c r="J249" s="32" t="str">
        <f t="shared" si="19"/>
        <v xml:space="preserve"> </v>
      </c>
      <c r="K249" s="32" t="str">
        <f t="shared" si="20"/>
        <v xml:space="preserve"> </v>
      </c>
      <c r="L249" s="32">
        <v>1</v>
      </c>
      <c r="M249" s="32" t="s">
        <v>554</v>
      </c>
      <c r="N249" s="32"/>
      <c r="O249" s="32"/>
      <c r="P249" s="32"/>
      <c r="Q249" s="32" t="s">
        <v>547</v>
      </c>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row>
    <row r="250" spans="1:41" s="5" customFormat="1" x14ac:dyDescent="0.25">
      <c r="A250" s="436"/>
      <c r="B250" s="351"/>
      <c r="C250" s="437"/>
      <c r="D250" s="358" t="str">
        <f t="shared" si="21"/>
        <v/>
      </c>
      <c r="E250" s="345"/>
      <c r="F250" s="359"/>
      <c r="G250" s="345"/>
      <c r="H250" s="32"/>
      <c r="J250" s="32" t="str">
        <f t="shared" si="19"/>
        <v xml:space="preserve"> </v>
      </c>
      <c r="K250" s="32" t="str">
        <f t="shared" si="20"/>
        <v xml:space="preserve"> </v>
      </c>
      <c r="L250" s="32">
        <v>1</v>
      </c>
      <c r="M250" s="32" t="s">
        <v>554</v>
      </c>
      <c r="N250" s="32"/>
      <c r="O250" s="32"/>
      <c r="P250" s="32"/>
      <c r="Q250" s="32" t="s">
        <v>547</v>
      </c>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row>
    <row r="251" spans="1:41" s="5" customFormat="1" x14ac:dyDescent="0.25">
      <c r="A251" s="436"/>
      <c r="B251" s="351"/>
      <c r="C251" s="437"/>
      <c r="D251" s="358" t="str">
        <f t="shared" si="21"/>
        <v/>
      </c>
      <c r="E251" s="345"/>
      <c r="F251" s="359"/>
      <c r="G251" s="345"/>
      <c r="H251" s="32"/>
      <c r="J251" s="32" t="str">
        <f t="shared" si="19"/>
        <v xml:space="preserve"> </v>
      </c>
      <c r="K251" s="32" t="str">
        <f t="shared" si="20"/>
        <v xml:space="preserve"> </v>
      </c>
      <c r="L251" s="32">
        <v>1</v>
      </c>
      <c r="M251" s="32" t="s">
        <v>554</v>
      </c>
      <c r="N251" s="32"/>
      <c r="O251" s="32"/>
      <c r="P251" s="32"/>
      <c r="Q251" s="32" t="s">
        <v>547</v>
      </c>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row>
    <row r="252" spans="1:41" s="5" customFormat="1" x14ac:dyDescent="0.25">
      <c r="A252" s="436"/>
      <c r="B252" s="351"/>
      <c r="C252" s="437"/>
      <c r="D252" s="358" t="str">
        <f t="shared" si="21"/>
        <v/>
      </c>
      <c r="E252" s="345"/>
      <c r="F252" s="359"/>
      <c r="G252" s="345"/>
      <c r="H252" s="32"/>
      <c r="J252" s="32" t="str">
        <f t="shared" si="19"/>
        <v xml:space="preserve"> </v>
      </c>
      <c r="K252" s="32" t="str">
        <f t="shared" si="20"/>
        <v xml:space="preserve"> </v>
      </c>
      <c r="L252" s="32">
        <v>1</v>
      </c>
      <c r="M252" s="32" t="s">
        <v>554</v>
      </c>
      <c r="N252" s="32"/>
      <c r="O252" s="32"/>
      <c r="P252" s="32"/>
      <c r="Q252" s="32" t="s">
        <v>547</v>
      </c>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row>
    <row r="253" spans="1:41" s="5" customFormat="1" x14ac:dyDescent="0.25">
      <c r="A253" s="436"/>
      <c r="B253" s="351"/>
      <c r="C253" s="437"/>
      <c r="D253" s="358" t="str">
        <f t="shared" si="21"/>
        <v/>
      </c>
      <c r="E253" s="345"/>
      <c r="F253" s="359"/>
      <c r="G253" s="345"/>
      <c r="H253" s="32"/>
      <c r="J253" s="32" t="str">
        <f t="shared" si="19"/>
        <v xml:space="preserve"> </v>
      </c>
      <c r="K253" s="32" t="str">
        <f t="shared" si="20"/>
        <v xml:space="preserve"> </v>
      </c>
      <c r="L253" s="32">
        <v>1</v>
      </c>
      <c r="M253" s="32" t="s">
        <v>554</v>
      </c>
      <c r="N253" s="32"/>
      <c r="O253" s="32"/>
      <c r="P253" s="32"/>
      <c r="Q253" s="32" t="s">
        <v>547</v>
      </c>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row>
    <row r="254" spans="1:41" s="5" customFormat="1" x14ac:dyDescent="0.25">
      <c r="A254" s="436"/>
      <c r="B254" s="351"/>
      <c r="C254" s="437"/>
      <c r="D254" s="358" t="str">
        <f t="shared" si="21"/>
        <v/>
      </c>
      <c r="E254" s="345"/>
      <c r="F254" s="358"/>
      <c r="G254" s="345"/>
      <c r="H254" s="32"/>
      <c r="J254" s="32" t="str">
        <f t="shared" ref="J254:J267" si="22">IF(OR(LEFT(E249,1)=" ",RIGHT(E249,1)=" ",),1," ")</f>
        <v xml:space="preserve"> </v>
      </c>
      <c r="K254" s="32" t="str">
        <f t="shared" ref="K254:K267" si="23">IF(OR(LEFT(G249,1)=" ",RIGHT(G249,1)=" ",),1," ")</f>
        <v xml:space="preserve"> </v>
      </c>
      <c r="L254" s="32">
        <v>1</v>
      </c>
      <c r="M254" s="32" t="s">
        <v>554</v>
      </c>
      <c r="N254" s="32"/>
      <c r="O254" s="32"/>
      <c r="P254" s="32"/>
      <c r="Q254" s="32" t="s">
        <v>547</v>
      </c>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row>
    <row r="255" spans="1:41" s="5" customFormat="1" x14ac:dyDescent="0.25">
      <c r="A255" s="436"/>
      <c r="B255" s="351"/>
      <c r="C255" s="437"/>
      <c r="D255" s="358" t="str">
        <f t="shared" si="21"/>
        <v/>
      </c>
      <c r="E255" s="345"/>
      <c r="F255" s="359"/>
      <c r="G255" s="345"/>
      <c r="H255" s="32"/>
      <c r="J255" s="32" t="str">
        <f t="shared" si="22"/>
        <v xml:space="preserve"> </v>
      </c>
      <c r="K255" s="32" t="str">
        <f t="shared" si="23"/>
        <v xml:space="preserve"> </v>
      </c>
      <c r="L255" s="32">
        <v>1</v>
      </c>
      <c r="M255" s="32" t="s">
        <v>554</v>
      </c>
      <c r="N255" s="32"/>
      <c r="O255" s="32"/>
      <c r="P255" s="32"/>
      <c r="Q255" s="32" t="s">
        <v>547</v>
      </c>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row>
    <row r="256" spans="1:41" s="5" customFormat="1" x14ac:dyDescent="0.25">
      <c r="A256" s="436"/>
      <c r="B256" s="351"/>
      <c r="C256" s="437"/>
      <c r="D256" s="358" t="str">
        <f t="shared" si="21"/>
        <v/>
      </c>
      <c r="E256" s="345"/>
      <c r="F256" s="359"/>
      <c r="G256" s="345"/>
      <c r="H256" s="32"/>
      <c r="J256" s="32" t="str">
        <f t="shared" si="22"/>
        <v xml:space="preserve"> </v>
      </c>
      <c r="K256" s="32" t="str">
        <f t="shared" si="23"/>
        <v xml:space="preserve"> </v>
      </c>
      <c r="L256" s="32">
        <v>1</v>
      </c>
      <c r="M256" s="32" t="s">
        <v>554</v>
      </c>
      <c r="N256" s="32"/>
      <c r="O256" s="32"/>
      <c r="P256" s="32"/>
      <c r="Q256" s="32" t="s">
        <v>547</v>
      </c>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row>
    <row r="257" spans="1:41" s="5" customFormat="1" x14ac:dyDescent="0.25">
      <c r="A257" s="436"/>
      <c r="B257" s="351"/>
      <c r="C257" s="437"/>
      <c r="D257" s="358" t="str">
        <f t="shared" si="21"/>
        <v/>
      </c>
      <c r="E257" s="345"/>
      <c r="F257" s="359"/>
      <c r="G257" s="345"/>
      <c r="H257" s="32"/>
      <c r="J257" s="32" t="str">
        <f t="shared" si="22"/>
        <v xml:space="preserve"> </v>
      </c>
      <c r="K257" s="32" t="str">
        <f t="shared" si="23"/>
        <v xml:space="preserve"> </v>
      </c>
      <c r="L257" s="32">
        <v>1</v>
      </c>
      <c r="M257" s="32" t="s">
        <v>554</v>
      </c>
      <c r="N257" s="32"/>
      <c r="O257" s="32"/>
      <c r="P257" s="32"/>
      <c r="Q257" s="32" t="s">
        <v>547</v>
      </c>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row>
    <row r="258" spans="1:41" s="5" customFormat="1" x14ac:dyDescent="0.25">
      <c r="A258" s="436"/>
      <c r="B258" s="351"/>
      <c r="C258" s="437"/>
      <c r="D258" s="358" t="str">
        <f t="shared" si="21"/>
        <v/>
      </c>
      <c r="E258" s="345"/>
      <c r="F258" s="359"/>
      <c r="G258" s="345"/>
      <c r="H258" s="32"/>
      <c r="J258" s="32" t="str">
        <f t="shared" si="22"/>
        <v xml:space="preserve"> </v>
      </c>
      <c r="K258" s="32" t="str">
        <f t="shared" si="23"/>
        <v xml:space="preserve"> </v>
      </c>
    </row>
    <row r="259" spans="1:41" s="5" customFormat="1" x14ac:dyDescent="0.25">
      <c r="A259" s="436"/>
      <c r="B259" s="351"/>
      <c r="C259" s="437"/>
      <c r="D259" s="358" t="str">
        <f t="shared" si="21"/>
        <v/>
      </c>
      <c r="E259" s="360"/>
      <c r="F259" s="359"/>
      <c r="G259" s="360"/>
      <c r="H259" s="32"/>
      <c r="J259" s="32" t="str">
        <f t="shared" si="22"/>
        <v xml:space="preserve"> </v>
      </c>
      <c r="K259" s="32" t="str">
        <f t="shared" si="23"/>
        <v xml:space="preserve"> </v>
      </c>
      <c r="L259" s="32">
        <v>1</v>
      </c>
      <c r="M259" s="32" t="s">
        <v>558</v>
      </c>
      <c r="N259" s="32"/>
      <c r="O259" s="32"/>
      <c r="P259" s="32"/>
      <c r="Q259" s="32" t="s">
        <v>547</v>
      </c>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row>
    <row r="260" spans="1:41" s="5" customFormat="1" x14ac:dyDescent="0.25">
      <c r="A260" s="436"/>
      <c r="B260" s="351"/>
      <c r="C260" s="437"/>
      <c r="D260" s="358" t="str">
        <f t="shared" si="21"/>
        <v/>
      </c>
      <c r="E260" s="360"/>
      <c r="F260" s="359"/>
      <c r="G260" s="360"/>
      <c r="H260" s="32"/>
      <c r="J260" s="32" t="str">
        <f t="shared" si="22"/>
        <v xml:space="preserve"> </v>
      </c>
      <c r="K260" s="32" t="str">
        <f t="shared" si="23"/>
        <v xml:space="preserve"> </v>
      </c>
      <c r="L260" s="32">
        <v>1</v>
      </c>
      <c r="M260" s="32" t="s">
        <v>558</v>
      </c>
      <c r="N260" s="32"/>
      <c r="O260" s="32"/>
      <c r="P260" s="32"/>
      <c r="Q260" s="32" t="s">
        <v>547</v>
      </c>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row>
    <row r="261" spans="1:41" s="5" customFormat="1" x14ac:dyDescent="0.25">
      <c r="A261" s="436"/>
      <c r="B261" s="351"/>
      <c r="C261" s="437"/>
      <c r="D261" s="358" t="str">
        <f t="shared" si="21"/>
        <v/>
      </c>
      <c r="E261" s="360"/>
      <c r="F261" s="359"/>
      <c r="G261" s="360"/>
      <c r="H261" s="32"/>
      <c r="J261" s="32" t="str">
        <f t="shared" si="22"/>
        <v xml:space="preserve"> </v>
      </c>
      <c r="K261" s="32" t="str">
        <f t="shared" si="23"/>
        <v xml:space="preserve"> </v>
      </c>
      <c r="L261" s="32">
        <v>1</v>
      </c>
      <c r="M261" s="32" t="s">
        <v>558</v>
      </c>
      <c r="N261" s="32"/>
      <c r="O261" s="32"/>
      <c r="P261" s="32"/>
      <c r="Q261" s="32" t="s">
        <v>547</v>
      </c>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row>
    <row r="262" spans="1:41" s="5" customFormat="1" x14ac:dyDescent="0.25">
      <c r="A262" s="436"/>
      <c r="B262" s="351"/>
      <c r="C262" s="437"/>
      <c r="D262" s="358" t="str">
        <f t="shared" si="21"/>
        <v/>
      </c>
      <c r="E262" s="360"/>
      <c r="F262" s="359"/>
      <c r="G262" s="360"/>
      <c r="H262" s="32"/>
      <c r="J262" s="32" t="str">
        <f t="shared" si="22"/>
        <v xml:space="preserve"> </v>
      </c>
      <c r="K262" s="32" t="str">
        <f t="shared" si="23"/>
        <v xml:space="preserve"> </v>
      </c>
      <c r="L262" s="32">
        <v>1</v>
      </c>
      <c r="M262" s="32" t="s">
        <v>558</v>
      </c>
      <c r="N262" s="32"/>
      <c r="O262" s="32"/>
      <c r="P262" s="32"/>
      <c r="Q262" s="32" t="s">
        <v>547</v>
      </c>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row>
    <row r="263" spans="1:41" s="5" customFormat="1" x14ac:dyDescent="0.25">
      <c r="A263" s="436"/>
      <c r="B263" s="351"/>
      <c r="C263" s="437"/>
      <c r="D263" s="358" t="str">
        <f t="shared" si="21"/>
        <v/>
      </c>
      <c r="E263" s="358"/>
      <c r="F263" s="358"/>
      <c r="G263" s="358"/>
      <c r="H263" s="32"/>
      <c r="J263" s="32" t="str">
        <f t="shared" si="22"/>
        <v xml:space="preserve"> </v>
      </c>
      <c r="K263" s="32" t="str">
        <f t="shared" si="23"/>
        <v xml:space="preserve"> </v>
      </c>
    </row>
    <row r="264" spans="1:41" s="5" customFormat="1" x14ac:dyDescent="0.25">
      <c r="A264" s="436"/>
      <c r="B264" s="351"/>
      <c r="C264" s="437"/>
      <c r="D264" s="358" t="str">
        <f t="shared" si="21"/>
        <v/>
      </c>
      <c r="E264" s="358"/>
      <c r="F264" s="358"/>
      <c r="G264" s="358"/>
      <c r="H264" s="32"/>
      <c r="J264" s="32" t="str">
        <f t="shared" si="22"/>
        <v xml:space="preserve"> </v>
      </c>
      <c r="K264" s="32" t="str">
        <f t="shared" si="23"/>
        <v xml:space="preserve"> </v>
      </c>
    </row>
    <row r="265" spans="1:41" s="5" customFormat="1" x14ac:dyDescent="0.25">
      <c r="A265" s="436"/>
      <c r="B265" s="351"/>
      <c r="C265" s="437"/>
      <c r="D265" s="358" t="str">
        <f t="shared" si="21"/>
        <v/>
      </c>
      <c r="E265" s="358"/>
      <c r="F265" s="358"/>
      <c r="G265" s="358"/>
      <c r="H265" s="32"/>
      <c r="J265" s="32" t="str">
        <f t="shared" si="22"/>
        <v xml:space="preserve"> </v>
      </c>
      <c r="K265" s="32" t="str">
        <f t="shared" si="23"/>
        <v xml:space="preserve"> </v>
      </c>
    </row>
    <row r="266" spans="1:41" s="5" customFormat="1" x14ac:dyDescent="0.25">
      <c r="A266" s="436"/>
      <c r="B266" s="351"/>
      <c r="C266" s="437"/>
      <c r="D266" s="358" t="str">
        <f t="shared" si="21"/>
        <v/>
      </c>
      <c r="E266" s="358"/>
      <c r="F266" s="358"/>
      <c r="G266" s="358"/>
      <c r="H266" s="32"/>
      <c r="J266" s="32" t="str">
        <f t="shared" si="22"/>
        <v xml:space="preserve"> </v>
      </c>
      <c r="K266" s="32" t="str">
        <f t="shared" si="23"/>
        <v xml:space="preserve"> </v>
      </c>
    </row>
    <row r="267" spans="1:41" s="5" customFormat="1" x14ac:dyDescent="0.25">
      <c r="A267" s="436"/>
      <c r="B267" s="351"/>
      <c r="C267" s="437"/>
      <c r="D267" s="358" t="str">
        <f t="shared" si="21"/>
        <v/>
      </c>
      <c r="E267" s="358"/>
      <c r="F267" s="358"/>
      <c r="G267" s="358"/>
      <c r="H267" s="32"/>
      <c r="J267" s="32" t="str">
        <f t="shared" si="22"/>
        <v xml:space="preserve"> </v>
      </c>
      <c r="K267" s="32" t="str">
        <f t="shared" si="23"/>
        <v xml:space="preserve"> </v>
      </c>
    </row>
    <row r="268" spans="1:41" s="5" customFormat="1" x14ac:dyDescent="0.25">
      <c r="A268" s="436"/>
      <c r="B268" s="351"/>
      <c r="C268" s="437"/>
      <c r="D268" s="358" t="str">
        <f t="shared" si="21"/>
        <v/>
      </c>
      <c r="E268" s="361"/>
      <c r="F268" s="358"/>
      <c r="G268" s="358"/>
      <c r="H268" s="32"/>
      <c r="J268" s="32" t="str">
        <f t="shared" ref="J268:J283" si="24">IF(OR(LEFT(E268,1)=" ",RIGHT(E268,1)=" ",),1," ")</f>
        <v xml:space="preserve"> </v>
      </c>
      <c r="K268" s="32" t="str">
        <f t="shared" ref="K268:K283" si="25">IF(OR(LEFT(G268,1)=" ",RIGHT(G268,1)=" ",),1," ")</f>
        <v xml:space="preserve"> </v>
      </c>
    </row>
    <row r="269" spans="1:41" s="5" customFormat="1" x14ac:dyDescent="0.25">
      <c r="A269" s="436"/>
      <c r="B269" s="351"/>
      <c r="C269" s="437"/>
      <c r="D269" s="358" t="str">
        <f t="shared" si="21"/>
        <v/>
      </c>
      <c r="E269" s="361"/>
      <c r="F269" s="358"/>
      <c r="G269" s="358"/>
      <c r="H269" s="32"/>
      <c r="J269" s="32" t="str">
        <f t="shared" si="24"/>
        <v xml:space="preserve"> </v>
      </c>
      <c r="K269" s="32" t="str">
        <f t="shared" si="25"/>
        <v xml:space="preserve"> </v>
      </c>
    </row>
    <row r="270" spans="1:41" s="5" customFormat="1" x14ac:dyDescent="0.25">
      <c r="A270" s="436"/>
      <c r="B270" s="351"/>
      <c r="C270" s="437"/>
      <c r="D270" s="358" t="str">
        <f t="shared" si="21"/>
        <v/>
      </c>
      <c r="E270" s="345"/>
      <c r="F270" s="359"/>
      <c r="G270" s="358"/>
      <c r="H270" s="32"/>
      <c r="J270" s="32" t="str">
        <f t="shared" si="24"/>
        <v xml:space="preserve"> </v>
      </c>
      <c r="K270" s="32" t="str">
        <f t="shared" si="25"/>
        <v xml:space="preserve"> </v>
      </c>
    </row>
    <row r="271" spans="1:41" s="5" customFormat="1" x14ac:dyDescent="0.25">
      <c r="A271" s="436"/>
      <c r="B271" s="351"/>
      <c r="C271" s="437"/>
      <c r="D271" s="358" t="str">
        <f t="shared" si="21"/>
        <v/>
      </c>
      <c r="E271" s="345"/>
      <c r="F271" s="359"/>
      <c r="G271" s="358"/>
      <c r="H271" s="32"/>
      <c r="J271" s="32" t="str">
        <f t="shared" si="24"/>
        <v xml:space="preserve"> </v>
      </c>
      <c r="K271" s="32" t="str">
        <f t="shared" si="25"/>
        <v xml:space="preserve"> </v>
      </c>
    </row>
    <row r="272" spans="1:41" s="5" customFormat="1" x14ac:dyDescent="0.25">
      <c r="A272" s="436"/>
      <c r="B272" s="351"/>
      <c r="C272" s="437"/>
      <c r="D272" s="358" t="str">
        <f t="shared" si="21"/>
        <v/>
      </c>
      <c r="E272" s="345"/>
      <c r="F272" s="359"/>
      <c r="G272" s="358"/>
      <c r="H272" s="32"/>
      <c r="J272" s="32" t="str">
        <f t="shared" si="24"/>
        <v xml:space="preserve"> </v>
      </c>
      <c r="K272" s="32" t="str">
        <f t="shared" si="25"/>
        <v xml:space="preserve"> </v>
      </c>
    </row>
    <row r="273" spans="1:11" s="5" customFormat="1" x14ac:dyDescent="0.25">
      <c r="A273" s="436"/>
      <c r="B273" s="351"/>
      <c r="C273" s="437"/>
      <c r="D273" s="358" t="str">
        <f t="shared" si="21"/>
        <v/>
      </c>
      <c r="E273" s="345"/>
      <c r="F273" s="359"/>
      <c r="G273" s="358"/>
      <c r="H273" s="32"/>
      <c r="J273" s="32" t="str">
        <f t="shared" si="24"/>
        <v xml:space="preserve"> </v>
      </c>
      <c r="K273" s="32" t="str">
        <f t="shared" si="25"/>
        <v xml:space="preserve"> </v>
      </c>
    </row>
    <row r="274" spans="1:11" s="5" customFormat="1" x14ac:dyDescent="0.25">
      <c r="A274" s="436"/>
      <c r="B274" s="351"/>
      <c r="C274" s="437"/>
      <c r="D274" s="358" t="str">
        <f t="shared" si="21"/>
        <v/>
      </c>
      <c r="E274" s="345"/>
      <c r="F274" s="359"/>
      <c r="G274" s="358"/>
      <c r="H274" s="32"/>
      <c r="J274" s="32" t="str">
        <f t="shared" si="24"/>
        <v xml:space="preserve"> </v>
      </c>
      <c r="K274" s="32" t="str">
        <f t="shared" si="25"/>
        <v xml:space="preserve"> </v>
      </c>
    </row>
    <row r="275" spans="1:11" s="5" customFormat="1" x14ac:dyDescent="0.25">
      <c r="A275" s="436"/>
      <c r="B275" s="351"/>
      <c r="C275" s="437"/>
      <c r="D275" s="358" t="str">
        <f t="shared" ref="D275:D280" si="26">IF(E275="","",D274+1)</f>
        <v/>
      </c>
      <c r="E275" s="345"/>
      <c r="F275" s="359"/>
      <c r="G275" s="358"/>
      <c r="H275" s="32"/>
      <c r="J275" s="32" t="str">
        <f t="shared" si="24"/>
        <v xml:space="preserve"> </v>
      </c>
      <c r="K275" s="32" t="str">
        <f t="shared" si="25"/>
        <v xml:space="preserve"> </v>
      </c>
    </row>
    <row r="276" spans="1:11" s="5" customFormat="1" x14ac:dyDescent="0.25">
      <c r="A276" s="436"/>
      <c r="B276" s="351"/>
      <c r="C276" s="437"/>
      <c r="D276" s="358" t="str">
        <f t="shared" si="26"/>
        <v/>
      </c>
      <c r="E276" s="345"/>
      <c r="F276" s="359"/>
      <c r="G276" s="358"/>
      <c r="H276" s="32"/>
      <c r="J276" s="32" t="str">
        <f t="shared" si="24"/>
        <v xml:space="preserve"> </v>
      </c>
      <c r="K276" s="32" t="str">
        <f t="shared" si="25"/>
        <v xml:space="preserve"> </v>
      </c>
    </row>
    <row r="277" spans="1:11" s="5" customFormat="1" x14ac:dyDescent="0.25">
      <c r="A277" s="436"/>
      <c r="B277" s="351"/>
      <c r="C277" s="437"/>
      <c r="D277" s="358" t="str">
        <f t="shared" si="26"/>
        <v/>
      </c>
      <c r="E277" s="345"/>
      <c r="F277" s="359"/>
      <c r="G277" s="358"/>
      <c r="H277" s="32"/>
      <c r="J277" s="32" t="str">
        <f t="shared" si="24"/>
        <v xml:space="preserve"> </v>
      </c>
      <c r="K277" s="32" t="str">
        <f t="shared" si="25"/>
        <v xml:space="preserve"> </v>
      </c>
    </row>
    <row r="278" spans="1:11" s="5" customFormat="1" x14ac:dyDescent="0.25">
      <c r="A278" s="436"/>
      <c r="B278" s="351"/>
      <c r="C278" s="437"/>
      <c r="D278" s="358" t="str">
        <f t="shared" si="26"/>
        <v/>
      </c>
      <c r="E278" s="345"/>
      <c r="F278" s="359"/>
      <c r="G278" s="358"/>
      <c r="H278" s="32"/>
      <c r="J278" s="32" t="str">
        <f t="shared" si="24"/>
        <v xml:space="preserve"> </v>
      </c>
      <c r="K278" s="32" t="str">
        <f t="shared" si="25"/>
        <v xml:space="preserve"> </v>
      </c>
    </row>
    <row r="279" spans="1:11" s="5" customFormat="1" x14ac:dyDescent="0.25">
      <c r="A279" s="436"/>
      <c r="B279" s="351"/>
      <c r="C279" s="437"/>
      <c r="D279" s="358" t="str">
        <f t="shared" si="26"/>
        <v/>
      </c>
      <c r="E279" s="345"/>
      <c r="F279" s="359"/>
      <c r="G279" s="358"/>
      <c r="H279" s="32"/>
      <c r="J279" s="214" t="str">
        <f t="shared" si="24"/>
        <v xml:space="preserve"> </v>
      </c>
      <c r="K279" s="214" t="str">
        <f t="shared" si="25"/>
        <v xml:space="preserve"> </v>
      </c>
    </row>
    <row r="280" spans="1:11" s="5" customFormat="1" x14ac:dyDescent="0.25">
      <c r="A280" s="436"/>
      <c r="B280" s="351"/>
      <c r="C280" s="437"/>
      <c r="D280" s="358" t="str">
        <f t="shared" si="26"/>
        <v/>
      </c>
      <c r="E280" s="345"/>
      <c r="F280" s="359"/>
      <c r="G280" s="358"/>
      <c r="H280" s="32"/>
      <c r="J280" s="214" t="str">
        <f t="shared" si="24"/>
        <v xml:space="preserve"> </v>
      </c>
      <c r="K280" s="214" t="str">
        <f t="shared" si="25"/>
        <v xml:space="preserve"> </v>
      </c>
    </row>
    <row r="281" spans="1:11" s="5" customFormat="1" x14ac:dyDescent="0.25">
      <c r="A281" s="436"/>
      <c r="B281" s="351"/>
      <c r="C281" s="437"/>
      <c r="D281" s="358" t="str">
        <f>IF(E279="","",D280+1)</f>
        <v/>
      </c>
      <c r="E281" s="345"/>
      <c r="F281" s="359"/>
      <c r="G281" s="358"/>
      <c r="H281" s="32"/>
      <c r="J281" s="214" t="str">
        <f t="shared" si="24"/>
        <v xml:space="preserve"> </v>
      </c>
      <c r="K281" s="214" t="str">
        <f t="shared" si="25"/>
        <v xml:space="preserve"> </v>
      </c>
    </row>
    <row r="282" spans="1:11" s="5" customFormat="1" x14ac:dyDescent="0.25">
      <c r="A282" s="436"/>
      <c r="B282" s="351"/>
      <c r="C282" s="437"/>
      <c r="D282" s="358" t="str">
        <f>IF(E282="","",#REF!+1)</f>
        <v/>
      </c>
      <c r="E282" s="345"/>
      <c r="F282" s="359"/>
      <c r="G282" s="358"/>
      <c r="H282" s="32"/>
      <c r="J282" s="214" t="str">
        <f t="shared" si="24"/>
        <v xml:space="preserve"> </v>
      </c>
      <c r="K282" s="214" t="str">
        <f t="shared" si="25"/>
        <v xml:space="preserve"> </v>
      </c>
    </row>
    <row r="283" spans="1:11" s="5" customFormat="1" x14ac:dyDescent="0.25">
      <c r="A283" s="436"/>
      <c r="B283" s="351"/>
      <c r="C283" s="437"/>
      <c r="D283" s="358" t="str">
        <f>IF(E283="","",D282+1)</f>
        <v/>
      </c>
      <c r="E283" s="345"/>
      <c r="F283" s="359"/>
      <c r="G283" s="358"/>
      <c r="H283" s="32"/>
      <c r="J283" s="214" t="str">
        <f t="shared" si="24"/>
        <v xml:space="preserve"> </v>
      </c>
      <c r="K283" s="214" t="str">
        <f t="shared" si="25"/>
        <v xml:space="preserve"> </v>
      </c>
    </row>
    <row r="284" spans="1:11" x14ac:dyDescent="0.25">
      <c r="A284" s="436"/>
      <c r="C284" s="437"/>
      <c r="D284" s="358" t="str">
        <f>IF(E284="","",D283+1)</f>
        <v/>
      </c>
      <c r="E284" s="345"/>
      <c r="F284" s="359"/>
      <c r="G284" s="358"/>
      <c r="H284" s="32"/>
    </row>
    <row r="285" spans="1:11" ht="21" x14ac:dyDescent="0.25">
      <c r="D285" s="120">
        <f>COUNT(D247:D284)</f>
        <v>3</v>
      </c>
      <c r="E285" s="120"/>
      <c r="F285" s="120">
        <f t="shared" ref="F285:H285" si="27">COUNT(F247:F284)</f>
        <v>3</v>
      </c>
      <c r="G285" s="120"/>
      <c r="H285" s="300">
        <f t="shared" si="27"/>
        <v>3</v>
      </c>
    </row>
  </sheetData>
  <sheetProtection password="8678" sheet="1" objects="1" scenarios="1" selectLockedCells="1" selectUnlockedCells="1"/>
  <mergeCells count="13">
    <mergeCell ref="F1:G1"/>
    <mergeCell ref="A247:A284"/>
    <mergeCell ref="C5:C95"/>
    <mergeCell ref="C99:C145"/>
    <mergeCell ref="C199:C243"/>
    <mergeCell ref="C247:C284"/>
    <mergeCell ref="A2:E2"/>
    <mergeCell ref="B1:E1"/>
    <mergeCell ref="A5:A95"/>
    <mergeCell ref="A99:A145"/>
    <mergeCell ref="A199:A243"/>
    <mergeCell ref="A149:A195"/>
    <mergeCell ref="C149:C195"/>
  </mergeCells>
  <conditionalFormatting sqref="G1:G4 G268:G284 G286:G1048576">
    <cfRule type="cellIs" dxfId="243" priority="49" operator="equal">
      <formula>1</formula>
    </cfRule>
  </conditionalFormatting>
  <conditionalFormatting sqref="G168:G195 G148 G197">
    <cfRule type="duplicateValues" dxfId="242" priority="38"/>
  </conditionalFormatting>
  <conditionalFormatting sqref="G150">
    <cfRule type="duplicateValues" dxfId="241" priority="37"/>
  </conditionalFormatting>
  <conditionalFormatting sqref="G255:G262 G21:G26 G203:G205 G149 G6 G198:G201 G79:G95 G106:G107 G208:G211 G119:G145 G103:G104 G8:G16 G28:G32 G214:G243 G97:G101 G147 G245:G253">
    <cfRule type="duplicateValues" dxfId="240" priority="39"/>
  </conditionalFormatting>
  <conditionalFormatting sqref="G254">
    <cfRule type="duplicateValues" dxfId="239" priority="35"/>
  </conditionalFormatting>
  <conditionalFormatting sqref="G255">
    <cfRule type="duplicateValues" dxfId="238" priority="34"/>
  </conditionalFormatting>
  <conditionalFormatting sqref="G6 G79:G95 G119:G145 G103:G107 G8:G16 G20:G26 G28:G46 G168:G195 G214:G243 G97:G101 G147:G152 G197:G211 G245:G262">
    <cfRule type="duplicateValues" dxfId="237" priority="40"/>
  </conditionalFormatting>
  <conditionalFormatting sqref="F27 F71:F95 H268:H284 F268:F284 F247:F262 H1:H95 F97:F112 H97:H145 H147:H195 H197:H243 H245:H262 F286:F1048576 H286:H1048576">
    <cfRule type="cellIs" dxfId="236" priority="33" operator="equal">
      <formula>1</formula>
    </cfRule>
  </conditionalFormatting>
  <conditionalFormatting sqref="F1:F26 F113:F145 F28:F70 F147:F195 F197:F243 F245:F246">
    <cfRule type="cellIs" dxfId="235" priority="32" operator="equal">
      <formula>1</formula>
    </cfRule>
  </conditionalFormatting>
  <conditionalFormatting sqref="E111">
    <cfRule type="duplicateValues" dxfId="234" priority="29"/>
  </conditionalFormatting>
  <conditionalFormatting sqref="E111">
    <cfRule type="duplicateValues" dxfId="233" priority="28"/>
  </conditionalFormatting>
  <conditionalFormatting sqref="G102">
    <cfRule type="duplicateValues" dxfId="232" priority="27"/>
  </conditionalFormatting>
  <conditionalFormatting sqref="E213">
    <cfRule type="duplicateValues" dxfId="231" priority="26"/>
  </conditionalFormatting>
  <conditionalFormatting sqref="J1:K1048576">
    <cfRule type="cellIs" dxfId="230" priority="25" operator="equal">
      <formula>1</formula>
    </cfRule>
  </conditionalFormatting>
  <conditionalFormatting sqref="G5">
    <cfRule type="duplicateValues" dxfId="229" priority="24"/>
  </conditionalFormatting>
  <conditionalFormatting sqref="G7">
    <cfRule type="duplicateValues" dxfId="228" priority="23"/>
  </conditionalFormatting>
  <conditionalFormatting sqref="G17:G19">
    <cfRule type="duplicateValues" dxfId="227" priority="22"/>
  </conditionalFormatting>
  <conditionalFormatting sqref="G27">
    <cfRule type="duplicateValues" dxfId="226" priority="21"/>
  </conditionalFormatting>
  <conditionalFormatting sqref="G48:G50">
    <cfRule type="duplicateValues" dxfId="225" priority="20"/>
  </conditionalFormatting>
  <conditionalFormatting sqref="G47">
    <cfRule type="duplicateValues" dxfId="224" priority="19"/>
  </conditionalFormatting>
  <conditionalFormatting sqref="G65 G68:G78 G51:G63">
    <cfRule type="duplicateValues" dxfId="223" priority="18"/>
  </conditionalFormatting>
  <conditionalFormatting sqref="G111">
    <cfRule type="duplicateValues" dxfId="222" priority="13"/>
  </conditionalFormatting>
  <conditionalFormatting sqref="G111">
    <cfRule type="duplicateValues" dxfId="221" priority="12"/>
  </conditionalFormatting>
  <conditionalFormatting sqref="G112 G115:G118 G108:G110">
    <cfRule type="duplicateValues" dxfId="220" priority="14"/>
  </conditionalFormatting>
  <conditionalFormatting sqref="G1:G95 G168:G195 G268:G284 G214:G243 G97:G145 G147:G152 G197:G211 G245:G262 G286:G1048576">
    <cfRule type="containsText" dxfId="219" priority="15" operator="containsText" text="herself">
      <formula>NOT(ISERROR(SEARCH("herself",G1)))</formula>
    </cfRule>
    <cfRule type="containsText" dxfId="218" priority="16" operator="containsText" text="she">
      <formula>NOT(ISERROR(SEARCH("she",G1)))</formula>
    </cfRule>
    <cfRule type="containsText" dxfId="217" priority="17" operator="containsText" text="her">
      <formula>NOT(ISERROR(SEARCH("her",G1)))</formula>
    </cfRule>
  </conditionalFormatting>
  <conditionalFormatting sqref="G153:G157 G159:G167">
    <cfRule type="duplicateValues" dxfId="216" priority="11"/>
  </conditionalFormatting>
  <conditionalFormatting sqref="G1:G95 G214:G243 G97:G145 G147:G195 G197:G211 G245:G246">
    <cfRule type="containsText" dxfId="215" priority="8" operator="containsText" text="herself">
      <formula>NOT(ISERROR(SEARCH("herself",G1)))</formula>
    </cfRule>
    <cfRule type="containsText" dxfId="214" priority="9" operator="containsText" text="she">
      <formula>NOT(ISERROR(SEARCH("she",G1)))</formula>
    </cfRule>
    <cfRule type="containsText" dxfId="213" priority="10" operator="containsText" text="her">
      <formula>NOT(ISERROR(SEARCH("her",G1)))</formula>
    </cfRule>
  </conditionalFormatting>
  <conditionalFormatting sqref="G212">
    <cfRule type="duplicateValues" dxfId="212" priority="7"/>
  </conditionalFormatting>
  <conditionalFormatting sqref="G213">
    <cfRule type="duplicateValues" dxfId="211" priority="6"/>
  </conditionalFormatting>
  <conditionalFormatting sqref="G115">
    <cfRule type="duplicateValues" dxfId="210" priority="4"/>
  </conditionalFormatting>
  <conditionalFormatting sqref="C5:H284">
    <cfRule type="containsText" dxfId="209" priority="3" operator="containsText" text="histor">
      <formula>NOT(ISERROR(SEARCH("histor",C5)))</formula>
    </cfRule>
  </conditionalFormatting>
  <conditionalFormatting sqref="E1:E1048576">
    <cfRule type="containsText" dxfId="208" priority="2" operator="containsText" text="he">
      <formula>NOT(ISERROR(SEARCH("he",E1)))</formula>
    </cfRule>
  </conditionalFormatting>
  <conditionalFormatting sqref="G1:G1048576">
    <cfRule type="containsText" dxfId="207" priority="1" operator="containsText" text="she">
      <formula>NOT(ISERROR(SEARCH("she",G1)))</formula>
    </cfRule>
  </conditionalFormatting>
  <pageMargins left="0.7" right="0.7" top="0.75" bottom="0.75" header="0.3" footer="0.3"/>
  <pageSetup paperSize="9" scale="26" fitToHeight="0" orientation="landscape" horizontalDpi="4294967293" verticalDpi="4294967293" r:id="rId1"/>
  <extLst>
    <ext xmlns:x14="http://schemas.microsoft.com/office/spreadsheetml/2009/9/main" uri="{78C0D931-6437-407d-A8EE-F0AAD7539E65}">
      <x14:conditionalFormattings>
        <x14:conditionalFormatting xmlns:xm="http://schemas.microsoft.com/office/excel/2006/main">
          <x14:cfRule type="containsText" priority="36" operator="containsText" id="{22AF9B7A-EF11-4ED3-8A69-1D09BC9A253C}">
            <xm:f>NOT(ISERROR(SEARCH(OR(#REF!,#REF!,#REF!,#REF!,#REF!),G6)))</xm:f>
            <xm:f>OR(#REF!,#REF!,#REF!,#REF!,#REF!)</xm:f>
            <x14:dxf>
              <font>
                <color rgb="FF9C0006"/>
              </font>
              <fill>
                <patternFill>
                  <bgColor rgb="FFFFC7CE"/>
                </patternFill>
              </fill>
            </x14:dxf>
          </x14:cfRule>
          <xm:sqref>G6 G79:G95 G119:G145 G103:G107 G8:G16 G20:G26 G28:G46 G168:G195 G214:G243 G97:G101 G147:G152 G197:G211 G245:G262</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R351"/>
  <sheetViews>
    <sheetView showGridLines="0" showRowColHeaders="0" topLeftCell="E19" workbookViewId="0">
      <selection activeCell="B288" sqref="B288"/>
    </sheetView>
  </sheetViews>
  <sheetFormatPr defaultColWidth="8.85546875" defaultRowHeight="15" x14ac:dyDescent="0.25"/>
  <cols>
    <col min="2" max="2" width="96.42578125" customWidth="1"/>
    <col min="3" max="3" width="48.85546875" bestFit="1" customWidth="1"/>
    <col min="13" max="13" width="10.42578125" style="289" bestFit="1" customWidth="1"/>
    <col min="14" max="14" width="8.85546875" style="289"/>
  </cols>
  <sheetData>
    <row r="1" spans="2:18" ht="21" x14ac:dyDescent="0.2">
      <c r="B1" s="494" t="s">
        <v>8</v>
      </c>
      <c r="C1" s="494"/>
      <c r="M1" s="32" t="s">
        <v>544</v>
      </c>
      <c r="N1" s="32">
        <v>1</v>
      </c>
      <c r="Q1" s="34" t="s">
        <v>544</v>
      </c>
      <c r="R1" s="291">
        <v>2</v>
      </c>
    </row>
    <row r="2" spans="2:18" ht="21" x14ac:dyDescent="0.2">
      <c r="B2" s="110">
        <v>1</v>
      </c>
      <c r="C2" s="131">
        <v>10</v>
      </c>
      <c r="M2" s="32" t="s">
        <v>545</v>
      </c>
      <c r="N2" s="32">
        <v>2</v>
      </c>
      <c r="Q2" s="34" t="s">
        <v>547</v>
      </c>
      <c r="R2" s="291">
        <v>6</v>
      </c>
    </row>
    <row r="3" spans="2:18" ht="21" x14ac:dyDescent="0.2">
      <c r="B3" s="110">
        <v>2</v>
      </c>
      <c r="C3" s="131">
        <v>100</v>
      </c>
      <c r="M3" s="32" t="s">
        <v>546</v>
      </c>
      <c r="N3" s="32">
        <v>3</v>
      </c>
    </row>
    <row r="4" spans="2:18" ht="21" x14ac:dyDescent="0.2">
      <c r="B4" s="110">
        <v>3</v>
      </c>
      <c r="C4" s="131">
        <v>1000</v>
      </c>
      <c r="M4" s="32" t="s">
        <v>547</v>
      </c>
      <c r="N4" s="32">
        <v>4</v>
      </c>
    </row>
    <row r="5" spans="2:18" ht="21" x14ac:dyDescent="0.2">
      <c r="B5" s="110">
        <v>4</v>
      </c>
      <c r="C5" s="131">
        <v>10000</v>
      </c>
      <c r="M5" s="32" t="s">
        <v>548</v>
      </c>
      <c r="N5" s="32">
        <v>5</v>
      </c>
    </row>
    <row r="6" spans="2:18" ht="21" x14ac:dyDescent="0.2">
      <c r="B6" s="110">
        <v>5</v>
      </c>
      <c r="C6" s="131">
        <v>100000</v>
      </c>
      <c r="M6" s="32" t="s">
        <v>549</v>
      </c>
      <c r="N6" s="32">
        <v>6</v>
      </c>
    </row>
    <row r="7" spans="2:18" ht="21" x14ac:dyDescent="0.2">
      <c r="B7" s="175" t="s">
        <v>120</v>
      </c>
      <c r="C7" s="21"/>
      <c r="M7" s="32" t="s">
        <v>550</v>
      </c>
      <c r="N7" s="32">
        <v>7</v>
      </c>
    </row>
    <row r="8" spans="2:18" x14ac:dyDescent="0.2">
      <c r="M8" s="32" t="s">
        <v>551</v>
      </c>
      <c r="N8" s="32">
        <v>8</v>
      </c>
    </row>
    <row r="9" spans="2:18" ht="21" x14ac:dyDescent="0.2">
      <c r="B9" s="494" t="s">
        <v>0</v>
      </c>
      <c r="C9" s="494"/>
      <c r="M9" s="289" t="s">
        <v>552</v>
      </c>
    </row>
    <row r="10" spans="2:18" ht="21" x14ac:dyDescent="0.2">
      <c r="B10" s="110">
        <v>0</v>
      </c>
      <c r="C10" s="110">
        <v>0</v>
      </c>
      <c r="D10" s="110">
        <v>1</v>
      </c>
      <c r="E10" s="110">
        <v>0</v>
      </c>
      <c r="F10" s="110">
        <v>0</v>
      </c>
      <c r="G10" s="110">
        <v>0</v>
      </c>
      <c r="M10" s="289" t="s">
        <v>553</v>
      </c>
    </row>
    <row r="11" spans="2:18" ht="21" x14ac:dyDescent="0.2">
      <c r="B11" s="110">
        <v>1</v>
      </c>
      <c r="C11" s="110">
        <v>1</v>
      </c>
      <c r="D11" s="110">
        <v>2</v>
      </c>
      <c r="E11" s="110">
        <v>1</v>
      </c>
      <c r="F11" s="110">
        <v>1</v>
      </c>
      <c r="G11" s="110">
        <v>1</v>
      </c>
    </row>
    <row r="12" spans="2:18" ht="21" x14ac:dyDescent="0.2">
      <c r="B12" s="110">
        <v>2</v>
      </c>
      <c r="C12" s="110">
        <v>2</v>
      </c>
      <c r="D12" s="110">
        <v>3</v>
      </c>
      <c r="E12" s="110">
        <v>2</v>
      </c>
      <c r="F12" s="110">
        <v>2</v>
      </c>
      <c r="G12" s="110" t="s">
        <v>26</v>
      </c>
    </row>
    <row r="13" spans="2:18" ht="21" x14ac:dyDescent="0.2">
      <c r="B13" s="110">
        <v>3</v>
      </c>
      <c r="C13" s="110">
        <v>3</v>
      </c>
      <c r="D13" s="110" t="s">
        <v>26</v>
      </c>
      <c r="E13" s="110">
        <v>3</v>
      </c>
      <c r="F13" s="110" t="s">
        <v>26</v>
      </c>
    </row>
    <row r="14" spans="2:18" ht="21" x14ac:dyDescent="0.2">
      <c r="B14" s="110">
        <v>4</v>
      </c>
      <c r="C14" s="110">
        <v>4</v>
      </c>
      <c r="E14" s="110" t="s">
        <v>26</v>
      </c>
    </row>
    <row r="15" spans="2:18" ht="21" x14ac:dyDescent="0.2">
      <c r="B15" s="176">
        <v>5</v>
      </c>
      <c r="C15" s="110" t="s">
        <v>26</v>
      </c>
    </row>
    <row r="16" spans="2:18" ht="21" x14ac:dyDescent="0.2">
      <c r="B16" s="110" t="s">
        <v>26</v>
      </c>
      <c r="C16" s="21" t="s">
        <v>120</v>
      </c>
    </row>
    <row r="18" spans="2:13" ht="21" x14ac:dyDescent="0.2">
      <c r="B18" s="494" t="s">
        <v>33</v>
      </c>
      <c r="C18" s="494"/>
    </row>
    <row r="19" spans="2:13" ht="21" x14ac:dyDescent="0.2">
      <c r="B19" s="110" t="s">
        <v>425</v>
      </c>
      <c r="F19" s="31"/>
      <c r="G19" s="31"/>
      <c r="H19" s="31"/>
      <c r="I19" s="31"/>
      <c r="J19" s="31"/>
      <c r="K19" s="31"/>
      <c r="L19" s="31"/>
      <c r="M19" s="41"/>
    </row>
    <row r="20" spans="2:13" ht="21" x14ac:dyDescent="0.25">
      <c r="B20" s="110" t="s">
        <v>426</v>
      </c>
      <c r="F20" s="31"/>
      <c r="G20" s="31"/>
      <c r="H20" s="31"/>
      <c r="I20" s="31"/>
      <c r="J20" s="31"/>
      <c r="K20" s="31"/>
      <c r="L20" s="31"/>
      <c r="M20" s="41"/>
    </row>
    <row r="21" spans="2:13" ht="21" x14ac:dyDescent="0.25">
      <c r="B21" s="110"/>
      <c r="F21" s="31"/>
      <c r="G21" s="31"/>
      <c r="H21" s="31"/>
      <c r="I21" s="31"/>
      <c r="J21" s="31"/>
      <c r="K21" s="31"/>
      <c r="L21" s="31"/>
      <c r="M21" s="41"/>
    </row>
    <row r="22" spans="2:13" x14ac:dyDescent="0.25">
      <c r="F22" s="31"/>
      <c r="G22" s="40"/>
      <c r="H22" s="40"/>
      <c r="I22" s="40"/>
      <c r="J22" s="31"/>
      <c r="K22" s="31"/>
      <c r="L22" s="31"/>
      <c r="M22" s="41"/>
    </row>
    <row r="23" spans="2:13" ht="21" x14ac:dyDescent="0.25">
      <c r="B23" s="493" t="s">
        <v>43</v>
      </c>
      <c r="C23" s="493"/>
      <c r="D23" s="493"/>
      <c r="F23" s="41"/>
      <c r="G23" s="31"/>
      <c r="H23" s="31"/>
      <c r="I23" s="31"/>
      <c r="J23" s="31"/>
      <c r="K23" s="31"/>
      <c r="L23" s="31"/>
      <c r="M23" s="41"/>
    </row>
    <row r="24" spans="2:13" ht="21" x14ac:dyDescent="0.25">
      <c r="B24" s="110">
        <v>11</v>
      </c>
      <c r="C24" s="110" t="s">
        <v>44</v>
      </c>
      <c r="D24" s="110">
        <f>'Progress and effort'!N3</f>
        <v>3</v>
      </c>
      <c r="F24" s="41"/>
      <c r="G24" s="31"/>
      <c r="H24" s="31"/>
      <c r="I24" s="31"/>
      <c r="J24" s="31"/>
      <c r="K24" s="31"/>
      <c r="L24" s="31"/>
      <c r="M24" s="41"/>
    </row>
    <row r="25" spans="2:13" ht="21" x14ac:dyDescent="0.25">
      <c r="B25" s="110">
        <v>12</v>
      </c>
      <c r="C25" s="110" t="s">
        <v>45</v>
      </c>
      <c r="D25" s="110">
        <f>'Progress and effort'!O3</f>
        <v>3</v>
      </c>
      <c r="F25" s="41"/>
      <c r="G25" s="31"/>
      <c r="H25" s="31"/>
      <c r="I25" s="31"/>
      <c r="J25" s="31"/>
      <c r="K25" s="31"/>
      <c r="L25" s="31"/>
      <c r="M25" s="41"/>
    </row>
    <row r="26" spans="2:13" ht="21" customHeight="1" x14ac:dyDescent="0.25">
      <c r="B26" s="110">
        <v>13</v>
      </c>
      <c r="C26" s="110" t="s">
        <v>46</v>
      </c>
      <c r="D26" s="110">
        <f>'Progress and effort'!P3</f>
        <v>3</v>
      </c>
      <c r="F26" s="31"/>
      <c r="G26" s="31"/>
      <c r="H26" s="31"/>
      <c r="I26" s="31"/>
      <c r="J26" s="31"/>
      <c r="K26" s="40"/>
      <c r="L26" s="40"/>
      <c r="M26" s="40"/>
    </row>
    <row r="27" spans="2:13" ht="21" x14ac:dyDescent="0.25">
      <c r="B27" s="110">
        <v>21</v>
      </c>
      <c r="C27" s="110" t="s">
        <v>51</v>
      </c>
      <c r="D27" s="110">
        <f>'Progress and effort'!N4</f>
        <v>3</v>
      </c>
      <c r="F27" s="31"/>
      <c r="G27" s="31"/>
      <c r="H27" s="31"/>
      <c r="I27" s="31"/>
      <c r="J27" s="31"/>
      <c r="K27" s="31"/>
      <c r="L27" s="31"/>
      <c r="M27" s="41"/>
    </row>
    <row r="28" spans="2:13" ht="21" x14ac:dyDescent="0.25">
      <c r="B28" s="110">
        <v>22</v>
      </c>
      <c r="C28" s="110" t="s">
        <v>47</v>
      </c>
      <c r="D28" s="110">
        <f>'Progress and effort'!O4</f>
        <v>3</v>
      </c>
      <c r="F28" s="31"/>
      <c r="G28" s="31"/>
      <c r="H28" s="31"/>
      <c r="I28" s="31"/>
      <c r="J28" s="31"/>
      <c r="K28" s="31"/>
      <c r="L28" s="31"/>
      <c r="M28" s="41"/>
    </row>
    <row r="29" spans="2:13" ht="21" x14ac:dyDescent="0.25">
      <c r="B29" s="110">
        <v>23</v>
      </c>
      <c r="C29" s="110" t="s">
        <v>48</v>
      </c>
      <c r="D29" s="110">
        <f>'Progress and effort'!P4</f>
        <v>3</v>
      </c>
      <c r="F29" s="31"/>
      <c r="G29" s="31"/>
      <c r="H29" s="31"/>
      <c r="I29" s="31"/>
      <c r="J29" s="31"/>
      <c r="K29" s="31"/>
      <c r="L29" s="31"/>
      <c r="M29" s="41"/>
    </row>
    <row r="30" spans="2:13" ht="21" x14ac:dyDescent="0.25">
      <c r="B30" s="110">
        <v>31</v>
      </c>
      <c r="C30" s="110" t="s">
        <v>52</v>
      </c>
      <c r="D30" s="110">
        <f>'Progress and effort'!N5</f>
        <v>3</v>
      </c>
      <c r="F30" s="31"/>
      <c r="G30" s="31"/>
      <c r="H30" s="31"/>
      <c r="I30" s="31"/>
      <c r="J30" s="31"/>
      <c r="K30" s="31"/>
      <c r="L30" s="31"/>
      <c r="M30" s="41"/>
    </row>
    <row r="31" spans="2:13" ht="21" x14ac:dyDescent="0.25">
      <c r="B31" s="110">
        <v>32</v>
      </c>
      <c r="C31" s="110" t="s">
        <v>49</v>
      </c>
      <c r="D31" s="110">
        <f>'Progress and effort'!O5</f>
        <v>3</v>
      </c>
      <c r="F31" s="31"/>
      <c r="G31" s="31"/>
      <c r="H31" s="31"/>
      <c r="I31" s="31"/>
      <c r="J31" s="31"/>
      <c r="K31" s="31"/>
      <c r="L31" s="31"/>
      <c r="M31" s="41"/>
    </row>
    <row r="32" spans="2:13" ht="21" x14ac:dyDescent="0.25">
      <c r="B32" s="110">
        <v>33</v>
      </c>
      <c r="C32" s="110" t="s">
        <v>50</v>
      </c>
      <c r="D32" s="110">
        <f>'Progress and effort'!P5</f>
        <v>3</v>
      </c>
    </row>
    <row r="34" spans="2:5" ht="21" x14ac:dyDescent="0.25">
      <c r="B34" s="27" t="s">
        <v>74</v>
      </c>
    </row>
    <row r="35" spans="2:5" ht="21" x14ac:dyDescent="0.25">
      <c r="B35" s="110" t="s">
        <v>71</v>
      </c>
      <c r="C35" s="110" t="s">
        <v>485</v>
      </c>
    </row>
    <row r="36" spans="2:5" ht="21" x14ac:dyDescent="0.25">
      <c r="B36" s="110" t="s">
        <v>72</v>
      </c>
      <c r="C36" s="110" t="s">
        <v>486</v>
      </c>
    </row>
    <row r="37" spans="2:5" ht="21" x14ac:dyDescent="0.25">
      <c r="B37" s="110" t="s">
        <v>73</v>
      </c>
      <c r="C37" s="110" t="s">
        <v>487</v>
      </c>
    </row>
    <row r="38" spans="2:5" ht="21" x14ac:dyDescent="0.25">
      <c r="B38" s="110" t="s">
        <v>555</v>
      </c>
      <c r="C38" s="110" t="s">
        <v>557</v>
      </c>
    </row>
    <row r="39" spans="2:5" ht="21" x14ac:dyDescent="0.25">
      <c r="B39" s="495" t="s">
        <v>7</v>
      </c>
      <c r="C39" s="495"/>
    </row>
    <row r="40" spans="2:5" ht="21" x14ac:dyDescent="0.25">
      <c r="B40" s="110">
        <v>1</v>
      </c>
      <c r="C40" s="110" t="s">
        <v>201</v>
      </c>
      <c r="D40" s="110">
        <f>Development!H3</f>
        <v>4</v>
      </c>
      <c r="E40" s="130"/>
    </row>
    <row r="41" spans="2:5" ht="21" x14ac:dyDescent="0.25">
      <c r="B41" s="110">
        <v>2</v>
      </c>
      <c r="C41" s="110" t="s">
        <v>202</v>
      </c>
      <c r="D41" s="110">
        <f>Development!I3</f>
        <v>3</v>
      </c>
      <c r="E41" s="130"/>
    </row>
    <row r="42" spans="2:5" ht="21" x14ac:dyDescent="0.25">
      <c r="B42" s="110">
        <v>3</v>
      </c>
      <c r="C42" s="110" t="s">
        <v>203</v>
      </c>
      <c r="D42" s="110">
        <f>Development!J3</f>
        <v>4</v>
      </c>
      <c r="E42" s="130"/>
    </row>
    <row r="44" spans="2:5" ht="21" x14ac:dyDescent="0.25">
      <c r="B44" s="493" t="s">
        <v>226</v>
      </c>
      <c r="C44" s="493"/>
    </row>
    <row r="45" spans="2:5" ht="21" x14ac:dyDescent="0.25">
      <c r="B45" s="110">
        <v>1</v>
      </c>
      <c r="C45" s="110" t="s">
        <v>232</v>
      </c>
      <c r="D45" s="110">
        <f>Equipment!I3</f>
        <v>3</v>
      </c>
    </row>
    <row r="46" spans="2:5" ht="21" x14ac:dyDescent="0.25">
      <c r="B46" s="110">
        <v>2</v>
      </c>
      <c r="C46" s="110" t="s">
        <v>265</v>
      </c>
      <c r="D46" s="110">
        <f>Equipment!J3</f>
        <v>3</v>
      </c>
    </row>
    <row r="47" spans="2:5" ht="21" x14ac:dyDescent="0.25">
      <c r="B47" s="110">
        <v>3</v>
      </c>
      <c r="C47" s="110" t="s">
        <v>264</v>
      </c>
      <c r="D47" s="110">
        <f>Equipment!K3</f>
        <v>3</v>
      </c>
    </row>
    <row r="48" spans="2:5" ht="21" x14ac:dyDescent="0.25">
      <c r="B48" s="110">
        <v>4</v>
      </c>
      <c r="C48" s="110" t="s">
        <v>231</v>
      </c>
      <c r="D48" s="110">
        <f>Equipment!H3</f>
        <v>3</v>
      </c>
    </row>
    <row r="49" spans="2:4" ht="21" x14ac:dyDescent="0.25">
      <c r="C49" s="130"/>
    </row>
    <row r="50" spans="2:4" ht="21" x14ac:dyDescent="0.25">
      <c r="B50" s="493" t="s">
        <v>6</v>
      </c>
      <c r="C50" s="493"/>
    </row>
    <row r="51" spans="2:4" ht="21" x14ac:dyDescent="0.25">
      <c r="B51" s="110">
        <v>1</v>
      </c>
      <c r="C51" s="146" t="s">
        <v>432</v>
      </c>
      <c r="D51" s="110">
        <f>Behaviour!H2</f>
        <v>1</v>
      </c>
    </row>
    <row r="52" spans="2:4" ht="21" x14ac:dyDescent="0.25">
      <c r="B52" s="110">
        <v>2</v>
      </c>
      <c r="C52" s="146" t="s">
        <v>376</v>
      </c>
      <c r="D52" s="110">
        <f>Behaviour!H3</f>
        <v>3</v>
      </c>
    </row>
    <row r="53" spans="2:4" ht="21" x14ac:dyDescent="0.25">
      <c r="B53" s="110">
        <v>3</v>
      </c>
      <c r="C53" s="110" t="s">
        <v>379</v>
      </c>
      <c r="D53" s="110">
        <f>Behaviour!I3</f>
        <v>3</v>
      </c>
    </row>
    <row r="54" spans="2:4" ht="21" x14ac:dyDescent="0.25">
      <c r="B54" s="110">
        <v>4</v>
      </c>
      <c r="C54" s="110" t="s">
        <v>378</v>
      </c>
      <c r="D54" s="110">
        <f>Behaviour!J3</f>
        <v>3</v>
      </c>
    </row>
    <row r="55" spans="2:4" ht="21" x14ac:dyDescent="0.25">
      <c r="B55" s="110">
        <v>5</v>
      </c>
      <c r="C55" s="110" t="s">
        <v>377</v>
      </c>
      <c r="D55" s="110">
        <f>Behaviour!K3</f>
        <v>3</v>
      </c>
    </row>
    <row r="58" spans="2:4" ht="21" x14ac:dyDescent="0.25">
      <c r="B58" s="493" t="s">
        <v>434</v>
      </c>
      <c r="C58" s="493"/>
    </row>
    <row r="59" spans="2:4" ht="21" x14ac:dyDescent="0.25">
      <c r="B59" s="110">
        <v>1</v>
      </c>
      <c r="C59" s="146" t="s">
        <v>437</v>
      </c>
      <c r="D59" s="110">
        <f>Assessment!J3</f>
        <v>3</v>
      </c>
    </row>
    <row r="60" spans="2:4" ht="21" x14ac:dyDescent="0.25">
      <c r="B60" s="110">
        <v>2</v>
      </c>
      <c r="C60" s="146" t="s">
        <v>438</v>
      </c>
      <c r="D60" s="110">
        <f>Assessment!K3</f>
        <v>3</v>
      </c>
    </row>
    <row r="61" spans="2:4" ht="21" x14ac:dyDescent="0.25">
      <c r="B61" s="110">
        <v>3</v>
      </c>
      <c r="C61" s="146" t="s">
        <v>439</v>
      </c>
      <c r="D61" s="110">
        <f>Assessment!L3</f>
        <v>0</v>
      </c>
    </row>
    <row r="71" spans="2:3" x14ac:dyDescent="0.25">
      <c r="B71" s="308" t="s">
        <v>275</v>
      </c>
    </row>
    <row r="72" spans="2:3" x14ac:dyDescent="0.25">
      <c r="B72" s="309" t="s">
        <v>338</v>
      </c>
      <c r="C72" s="214" t="str">
        <f>IF(RIGHT(B72,1)="",1,"")</f>
        <v/>
      </c>
    </row>
    <row r="73" spans="2:3" x14ac:dyDescent="0.25">
      <c r="B73" s="308" t="s">
        <v>276</v>
      </c>
      <c r="C73" s="214" t="str">
        <f t="shared" ref="C73:C134" si="0">IF(RIGHT(B73,1)="",1,"")</f>
        <v/>
      </c>
    </row>
    <row r="74" spans="2:3" x14ac:dyDescent="0.25">
      <c r="B74" s="308" t="s">
        <v>522</v>
      </c>
      <c r="C74" s="243"/>
    </row>
    <row r="75" spans="2:3" x14ac:dyDescent="0.25">
      <c r="B75" s="308" t="s">
        <v>444</v>
      </c>
      <c r="C75" s="214" t="str">
        <f t="shared" si="0"/>
        <v/>
      </c>
    </row>
    <row r="76" spans="2:3" x14ac:dyDescent="0.25">
      <c r="B76" s="309" t="s">
        <v>521</v>
      </c>
      <c r="C76" s="214" t="str">
        <f t="shared" si="0"/>
        <v/>
      </c>
    </row>
    <row r="77" spans="2:3" x14ac:dyDescent="0.25">
      <c r="B77" s="309"/>
      <c r="C77" s="243"/>
    </row>
    <row r="78" spans="2:3" x14ac:dyDescent="0.25">
      <c r="B78" s="309" t="s">
        <v>209</v>
      </c>
      <c r="C78" s="243" t="str">
        <f t="shared" si="0"/>
        <v/>
      </c>
    </row>
    <row r="79" spans="2:3" x14ac:dyDescent="0.25">
      <c r="B79" s="309" t="s">
        <v>208</v>
      </c>
      <c r="C79" s="243" t="str">
        <f t="shared" si="0"/>
        <v/>
      </c>
    </row>
    <row r="80" spans="2:3" x14ac:dyDescent="0.25">
      <c r="B80" s="309" t="s">
        <v>140</v>
      </c>
      <c r="C80" s="243" t="str">
        <f t="shared" si="0"/>
        <v/>
      </c>
    </row>
    <row r="81" spans="2:3" x14ac:dyDescent="0.25">
      <c r="B81" s="309" t="s">
        <v>428</v>
      </c>
      <c r="C81" s="243" t="str">
        <f t="shared" si="0"/>
        <v/>
      </c>
    </row>
    <row r="82" spans="2:3" x14ac:dyDescent="0.25">
      <c r="B82" s="309" t="s">
        <v>210</v>
      </c>
      <c r="C82" s="243" t="str">
        <f t="shared" si="0"/>
        <v/>
      </c>
    </row>
    <row r="83" spans="2:3" x14ac:dyDescent="0.25">
      <c r="B83" s="309" t="s">
        <v>124</v>
      </c>
      <c r="C83" s="243" t="str">
        <f t="shared" si="0"/>
        <v/>
      </c>
    </row>
    <row r="84" spans="2:3" x14ac:dyDescent="0.25">
      <c r="B84" s="310" t="s">
        <v>429</v>
      </c>
      <c r="C84" s="243" t="str">
        <f t="shared" si="0"/>
        <v/>
      </c>
    </row>
    <row r="85" spans="2:3" x14ac:dyDescent="0.25">
      <c r="B85" s="309" t="s">
        <v>187</v>
      </c>
      <c r="C85" s="243" t="str">
        <f t="shared" si="0"/>
        <v/>
      </c>
    </row>
    <row r="86" spans="2:3" x14ac:dyDescent="0.25">
      <c r="B86" s="309" t="s">
        <v>125</v>
      </c>
      <c r="C86" s="243" t="str">
        <f t="shared" si="0"/>
        <v/>
      </c>
    </row>
    <row r="87" spans="2:3" x14ac:dyDescent="0.25">
      <c r="B87" s="309" t="s">
        <v>123</v>
      </c>
      <c r="C87" s="243" t="str">
        <f t="shared" si="0"/>
        <v/>
      </c>
    </row>
    <row r="88" spans="2:3" x14ac:dyDescent="0.25">
      <c r="B88" s="308"/>
      <c r="C88" s="243">
        <f t="shared" si="0"/>
        <v>1</v>
      </c>
    </row>
    <row r="89" spans="2:3" x14ac:dyDescent="0.25">
      <c r="B89" s="309" t="s">
        <v>126</v>
      </c>
      <c r="C89" s="214" t="str">
        <f t="shared" si="0"/>
        <v/>
      </c>
    </row>
    <row r="90" spans="2:3" x14ac:dyDescent="0.25">
      <c r="B90" s="309" t="s">
        <v>277</v>
      </c>
      <c r="C90" s="214" t="str">
        <f t="shared" si="0"/>
        <v/>
      </c>
    </row>
    <row r="91" spans="2:3" x14ac:dyDescent="0.25">
      <c r="B91" s="309" t="s">
        <v>278</v>
      </c>
      <c r="C91" s="214" t="str">
        <f t="shared" si="0"/>
        <v/>
      </c>
    </row>
    <row r="92" spans="2:3" x14ac:dyDescent="0.25">
      <c r="B92" s="309" t="s">
        <v>127</v>
      </c>
      <c r="C92" s="214" t="str">
        <f t="shared" si="0"/>
        <v/>
      </c>
    </row>
    <row r="93" spans="2:3" x14ac:dyDescent="0.25">
      <c r="B93" s="309" t="s">
        <v>128</v>
      </c>
      <c r="C93" s="214" t="str">
        <f t="shared" si="0"/>
        <v/>
      </c>
    </row>
    <row r="94" spans="2:3" x14ac:dyDescent="0.25">
      <c r="B94" s="309" t="s">
        <v>129</v>
      </c>
      <c r="C94" s="214" t="str">
        <f t="shared" si="0"/>
        <v/>
      </c>
    </row>
    <row r="95" spans="2:3" x14ac:dyDescent="0.25">
      <c r="B95" s="309" t="s">
        <v>130</v>
      </c>
      <c r="C95" s="214" t="str">
        <f t="shared" si="0"/>
        <v/>
      </c>
    </row>
    <row r="96" spans="2:3" x14ac:dyDescent="0.25">
      <c r="B96" s="309" t="s">
        <v>131</v>
      </c>
      <c r="C96" s="214" t="str">
        <f t="shared" si="0"/>
        <v/>
      </c>
    </row>
    <row r="97" spans="2:3" x14ac:dyDescent="0.25">
      <c r="B97" s="309" t="s">
        <v>266</v>
      </c>
      <c r="C97" s="214" t="str">
        <f t="shared" si="0"/>
        <v/>
      </c>
    </row>
    <row r="98" spans="2:3" x14ac:dyDescent="0.25">
      <c r="B98" s="309" t="s">
        <v>279</v>
      </c>
      <c r="C98" s="214" t="str">
        <f t="shared" si="0"/>
        <v/>
      </c>
    </row>
    <row r="99" spans="2:3" x14ac:dyDescent="0.25">
      <c r="B99" s="309" t="s">
        <v>280</v>
      </c>
      <c r="C99" s="214" t="str">
        <f t="shared" si="0"/>
        <v/>
      </c>
    </row>
    <row r="100" spans="2:3" x14ac:dyDescent="0.25">
      <c r="B100" s="309" t="s">
        <v>281</v>
      </c>
      <c r="C100" s="214" t="str">
        <f t="shared" si="0"/>
        <v/>
      </c>
    </row>
    <row r="101" spans="2:3" x14ac:dyDescent="0.25">
      <c r="B101" s="309" t="s">
        <v>282</v>
      </c>
      <c r="C101" s="214" t="str">
        <f t="shared" si="0"/>
        <v/>
      </c>
    </row>
    <row r="102" spans="2:3" x14ac:dyDescent="0.25">
      <c r="B102" s="309" t="s">
        <v>132</v>
      </c>
      <c r="C102" s="214" t="str">
        <f t="shared" si="0"/>
        <v/>
      </c>
    </row>
    <row r="103" spans="2:3" x14ac:dyDescent="0.25">
      <c r="B103" s="309" t="s">
        <v>133</v>
      </c>
      <c r="C103" s="214" t="str">
        <f t="shared" si="0"/>
        <v/>
      </c>
    </row>
    <row r="104" spans="2:3" x14ac:dyDescent="0.25">
      <c r="B104" s="309" t="s">
        <v>134</v>
      </c>
      <c r="C104" s="214" t="str">
        <f t="shared" si="0"/>
        <v/>
      </c>
    </row>
    <row r="105" spans="2:3" x14ac:dyDescent="0.25">
      <c r="B105" s="309" t="s">
        <v>283</v>
      </c>
      <c r="C105" s="214" t="str">
        <f t="shared" si="0"/>
        <v/>
      </c>
    </row>
    <row r="106" spans="2:3" x14ac:dyDescent="0.25">
      <c r="B106" s="309" t="s">
        <v>135</v>
      </c>
      <c r="C106" s="214" t="str">
        <f t="shared" si="0"/>
        <v/>
      </c>
    </row>
    <row r="107" spans="2:3" x14ac:dyDescent="0.25">
      <c r="B107" s="309" t="s">
        <v>26</v>
      </c>
      <c r="C107" s="214" t="str">
        <f t="shared" si="0"/>
        <v/>
      </c>
    </row>
    <row r="108" spans="2:3" x14ac:dyDescent="0.25">
      <c r="B108" s="309" t="s">
        <v>137</v>
      </c>
      <c r="C108" s="214" t="str">
        <f t="shared" si="0"/>
        <v/>
      </c>
    </row>
    <row r="109" spans="2:3" x14ac:dyDescent="0.25">
      <c r="B109" s="309" t="s">
        <v>138</v>
      </c>
      <c r="C109" s="214" t="str">
        <f t="shared" si="0"/>
        <v/>
      </c>
    </row>
    <row r="110" spans="2:3" x14ac:dyDescent="0.25">
      <c r="B110" s="309" t="s">
        <v>139</v>
      </c>
      <c r="C110" s="214" t="str">
        <f t="shared" si="0"/>
        <v/>
      </c>
    </row>
    <row r="111" spans="2:3" x14ac:dyDescent="0.25">
      <c r="B111" s="309" t="s">
        <v>141</v>
      </c>
      <c r="C111" s="214" t="str">
        <f t="shared" si="0"/>
        <v/>
      </c>
    </row>
    <row r="112" spans="2:3" x14ac:dyDescent="0.25">
      <c r="B112" s="309" t="s">
        <v>149</v>
      </c>
      <c r="C112" s="214" t="str">
        <f t="shared" si="0"/>
        <v/>
      </c>
    </row>
    <row r="113" spans="2:3" x14ac:dyDescent="0.25">
      <c r="B113" s="309"/>
      <c r="C113" s="214">
        <f t="shared" si="0"/>
        <v>1</v>
      </c>
    </row>
    <row r="114" spans="2:3" x14ac:dyDescent="0.25">
      <c r="B114" s="309" t="s">
        <v>284</v>
      </c>
      <c r="C114" s="214" t="str">
        <f t="shared" si="0"/>
        <v/>
      </c>
    </row>
    <row r="115" spans="2:3" x14ac:dyDescent="0.25">
      <c r="B115" s="309" t="s">
        <v>285</v>
      </c>
      <c r="C115" s="214" t="str">
        <f t="shared" si="0"/>
        <v/>
      </c>
    </row>
    <row r="116" spans="2:3" x14ac:dyDescent="0.25">
      <c r="B116" s="309"/>
      <c r="C116" s="214">
        <f t="shared" si="0"/>
        <v>1</v>
      </c>
    </row>
    <row r="117" spans="2:3" x14ac:dyDescent="0.25">
      <c r="B117" s="309" t="s">
        <v>140</v>
      </c>
      <c r="C117" s="214" t="str">
        <f t="shared" si="0"/>
        <v/>
      </c>
    </row>
    <row r="118" spans="2:3" x14ac:dyDescent="0.25">
      <c r="B118" s="309"/>
      <c r="C118" s="214">
        <f t="shared" si="0"/>
        <v>1</v>
      </c>
    </row>
    <row r="119" spans="2:3" x14ac:dyDescent="0.25">
      <c r="B119" s="311" t="s">
        <v>272</v>
      </c>
      <c r="C119" s="214" t="str">
        <f t="shared" si="0"/>
        <v/>
      </c>
    </row>
    <row r="120" spans="2:3" x14ac:dyDescent="0.25">
      <c r="B120" s="311" t="s">
        <v>273</v>
      </c>
      <c r="C120" s="214" t="str">
        <f t="shared" si="0"/>
        <v/>
      </c>
    </row>
    <row r="121" spans="2:3" x14ac:dyDescent="0.25">
      <c r="B121" s="311"/>
      <c r="C121" s="214">
        <f t="shared" si="0"/>
        <v>1</v>
      </c>
    </row>
    <row r="122" spans="2:3" x14ac:dyDescent="0.25">
      <c r="B122" s="309" t="s">
        <v>286</v>
      </c>
      <c r="C122" s="214" t="str">
        <f t="shared" si="0"/>
        <v/>
      </c>
    </row>
    <row r="123" spans="2:3" x14ac:dyDescent="0.25">
      <c r="B123" s="309" t="s">
        <v>287</v>
      </c>
      <c r="C123" s="214" t="str">
        <f t="shared" si="0"/>
        <v/>
      </c>
    </row>
    <row r="124" spans="2:3" x14ac:dyDescent="0.25">
      <c r="B124" s="309" t="s">
        <v>288</v>
      </c>
      <c r="C124" s="214" t="str">
        <f t="shared" si="0"/>
        <v/>
      </c>
    </row>
    <row r="125" spans="2:3" x14ac:dyDescent="0.25">
      <c r="B125" s="309" t="s">
        <v>289</v>
      </c>
      <c r="C125" s="214" t="str">
        <f t="shared" si="0"/>
        <v/>
      </c>
    </row>
    <row r="126" spans="2:3" x14ac:dyDescent="0.25">
      <c r="B126" s="309" t="s">
        <v>290</v>
      </c>
      <c r="C126" s="214" t="str">
        <f t="shared" si="0"/>
        <v/>
      </c>
    </row>
    <row r="127" spans="2:3" x14ac:dyDescent="0.25">
      <c r="B127" s="309" t="s">
        <v>291</v>
      </c>
      <c r="C127" s="214" t="str">
        <f t="shared" si="0"/>
        <v/>
      </c>
    </row>
    <row r="128" spans="2:3" x14ac:dyDescent="0.25">
      <c r="B128" s="309" t="s">
        <v>154</v>
      </c>
      <c r="C128" s="214" t="str">
        <f t="shared" si="0"/>
        <v/>
      </c>
    </row>
    <row r="129" spans="2:3" x14ac:dyDescent="0.25">
      <c r="B129" s="309" t="s">
        <v>155</v>
      </c>
      <c r="C129" s="214" t="str">
        <f t="shared" si="0"/>
        <v/>
      </c>
    </row>
    <row r="130" spans="2:3" x14ac:dyDescent="0.25">
      <c r="B130" s="309" t="s">
        <v>156</v>
      </c>
      <c r="C130" s="214" t="str">
        <f t="shared" si="0"/>
        <v/>
      </c>
    </row>
    <row r="131" spans="2:3" x14ac:dyDescent="0.25">
      <c r="B131" s="309" t="s">
        <v>153</v>
      </c>
      <c r="C131" s="214" t="str">
        <f t="shared" si="0"/>
        <v/>
      </c>
    </row>
    <row r="132" spans="2:3" x14ac:dyDescent="0.25">
      <c r="B132" s="309"/>
      <c r="C132" s="214">
        <f t="shared" si="0"/>
        <v>1</v>
      </c>
    </row>
    <row r="133" spans="2:3" x14ac:dyDescent="0.25">
      <c r="B133" s="309" t="s">
        <v>142</v>
      </c>
      <c r="C133" s="214" t="str">
        <f t="shared" si="0"/>
        <v/>
      </c>
    </row>
    <row r="134" spans="2:3" x14ac:dyDescent="0.25">
      <c r="B134" s="309" t="s">
        <v>143</v>
      </c>
      <c r="C134" s="214" t="str">
        <f t="shared" si="0"/>
        <v/>
      </c>
    </row>
    <row r="135" spans="2:3" x14ac:dyDescent="0.25">
      <c r="B135" s="309" t="s">
        <v>144</v>
      </c>
      <c r="C135" s="214" t="str">
        <f t="shared" ref="C135:C198" si="1">IF(RIGHT(B135,1)="",1,"")</f>
        <v/>
      </c>
    </row>
    <row r="136" spans="2:3" x14ac:dyDescent="0.25">
      <c r="B136" s="309" t="s">
        <v>145</v>
      </c>
      <c r="C136" s="214" t="str">
        <f t="shared" si="1"/>
        <v/>
      </c>
    </row>
    <row r="137" spans="2:3" x14ac:dyDescent="0.25">
      <c r="B137" s="309" t="s">
        <v>146</v>
      </c>
      <c r="C137" s="214" t="str">
        <f t="shared" si="1"/>
        <v/>
      </c>
    </row>
    <row r="138" spans="2:3" x14ac:dyDescent="0.25">
      <c r="B138" s="309" t="s">
        <v>147</v>
      </c>
      <c r="C138" s="214" t="str">
        <f t="shared" si="1"/>
        <v/>
      </c>
    </row>
    <row r="139" spans="2:3" x14ac:dyDescent="0.25">
      <c r="B139" s="309" t="s">
        <v>168</v>
      </c>
      <c r="C139" s="214" t="str">
        <f t="shared" si="1"/>
        <v/>
      </c>
    </row>
    <row r="140" spans="2:3" x14ac:dyDescent="0.25">
      <c r="B140" s="309" t="s">
        <v>169</v>
      </c>
      <c r="C140" s="214" t="str">
        <f t="shared" si="1"/>
        <v/>
      </c>
    </row>
    <row r="141" spans="2:3" x14ac:dyDescent="0.25">
      <c r="B141" s="309" t="s">
        <v>121</v>
      </c>
      <c r="C141" s="214" t="str">
        <f t="shared" si="1"/>
        <v/>
      </c>
    </row>
    <row r="142" spans="2:3" x14ac:dyDescent="0.25">
      <c r="B142" s="309" t="s">
        <v>122</v>
      </c>
      <c r="C142" s="214" t="str">
        <f t="shared" si="1"/>
        <v/>
      </c>
    </row>
    <row r="143" spans="2:3" x14ac:dyDescent="0.25">
      <c r="B143" s="309" t="s">
        <v>308</v>
      </c>
      <c r="C143" s="214" t="str">
        <f t="shared" si="1"/>
        <v/>
      </c>
    </row>
    <row r="144" spans="2:3" x14ac:dyDescent="0.25">
      <c r="B144" s="309"/>
      <c r="C144" s="214">
        <f t="shared" si="1"/>
        <v>1</v>
      </c>
    </row>
    <row r="145" spans="2:3" x14ac:dyDescent="0.25">
      <c r="B145" s="309" t="s">
        <v>148</v>
      </c>
      <c r="C145" s="214" t="str">
        <f t="shared" si="1"/>
        <v/>
      </c>
    </row>
    <row r="146" spans="2:3" x14ac:dyDescent="0.25">
      <c r="B146" s="309" t="s">
        <v>292</v>
      </c>
      <c r="C146" s="214" t="str">
        <f t="shared" si="1"/>
        <v/>
      </c>
    </row>
    <row r="147" spans="2:3" x14ac:dyDescent="0.25">
      <c r="B147" s="309" t="s">
        <v>293</v>
      </c>
      <c r="C147" s="214" t="str">
        <f t="shared" si="1"/>
        <v/>
      </c>
    </row>
    <row r="148" spans="2:3" x14ac:dyDescent="0.25">
      <c r="B148" s="309" t="s">
        <v>294</v>
      </c>
      <c r="C148" s="214" t="str">
        <f t="shared" si="1"/>
        <v/>
      </c>
    </row>
    <row r="149" spans="2:3" x14ac:dyDescent="0.25">
      <c r="B149" s="309" t="s">
        <v>157</v>
      </c>
      <c r="C149" s="214" t="str">
        <f t="shared" si="1"/>
        <v/>
      </c>
    </row>
    <row r="150" spans="2:3" x14ac:dyDescent="0.25">
      <c r="B150" s="309" t="s">
        <v>321</v>
      </c>
      <c r="C150" s="214" t="str">
        <f t="shared" si="1"/>
        <v/>
      </c>
    </row>
    <row r="151" spans="2:3" ht="15" customHeight="1" x14ac:dyDescent="0.25">
      <c r="B151" s="309" t="s">
        <v>163</v>
      </c>
      <c r="C151" s="214" t="str">
        <f t="shared" si="1"/>
        <v/>
      </c>
    </row>
    <row r="152" spans="2:3" ht="15" customHeight="1" x14ac:dyDescent="0.25">
      <c r="B152" s="309" t="s">
        <v>267</v>
      </c>
      <c r="C152" s="214" t="str">
        <f t="shared" si="1"/>
        <v/>
      </c>
    </row>
    <row r="153" spans="2:3" ht="15" customHeight="1" x14ac:dyDescent="0.25">
      <c r="B153" s="309" t="s">
        <v>269</v>
      </c>
      <c r="C153" s="214" t="str">
        <f t="shared" si="1"/>
        <v/>
      </c>
    </row>
    <row r="154" spans="2:3" ht="15" customHeight="1" x14ac:dyDescent="0.25">
      <c r="B154" s="309"/>
      <c r="C154" s="214">
        <f t="shared" si="1"/>
        <v>1</v>
      </c>
    </row>
    <row r="155" spans="2:3" ht="15" customHeight="1" x14ac:dyDescent="0.25">
      <c r="B155" s="309" t="s">
        <v>150</v>
      </c>
      <c r="C155" s="214" t="str">
        <f t="shared" si="1"/>
        <v/>
      </c>
    </row>
    <row r="156" spans="2:3" ht="15" customHeight="1" x14ac:dyDescent="0.25">
      <c r="B156" s="309" t="s">
        <v>151</v>
      </c>
      <c r="C156" s="214" t="str">
        <f t="shared" si="1"/>
        <v/>
      </c>
    </row>
    <row r="157" spans="2:3" ht="15" customHeight="1" x14ac:dyDescent="0.25">
      <c r="B157" s="309"/>
      <c r="C157" s="214">
        <f t="shared" si="1"/>
        <v>1</v>
      </c>
    </row>
    <row r="158" spans="2:3" ht="15" customHeight="1" x14ac:dyDescent="0.25">
      <c r="B158" s="309" t="s">
        <v>298</v>
      </c>
      <c r="C158" s="214" t="str">
        <f t="shared" si="1"/>
        <v/>
      </c>
    </row>
    <row r="159" spans="2:3" ht="15" customHeight="1" x14ac:dyDescent="0.25">
      <c r="B159" s="309" t="s">
        <v>299</v>
      </c>
      <c r="C159" s="214" t="str">
        <f t="shared" si="1"/>
        <v/>
      </c>
    </row>
    <row r="160" spans="2:3" ht="15" customHeight="1" x14ac:dyDescent="0.25">
      <c r="B160" s="309" t="s">
        <v>300</v>
      </c>
      <c r="C160" s="214" t="str">
        <f t="shared" si="1"/>
        <v/>
      </c>
    </row>
    <row r="161" spans="2:3" ht="15" customHeight="1" x14ac:dyDescent="0.25">
      <c r="B161" s="309" t="s">
        <v>301</v>
      </c>
      <c r="C161" s="214" t="str">
        <f t="shared" si="1"/>
        <v/>
      </c>
    </row>
    <row r="162" spans="2:3" ht="15" customHeight="1" x14ac:dyDescent="0.25">
      <c r="B162" s="309" t="s">
        <v>302</v>
      </c>
      <c r="C162" s="214" t="str">
        <f t="shared" si="1"/>
        <v/>
      </c>
    </row>
    <row r="163" spans="2:3" ht="15" customHeight="1" x14ac:dyDescent="0.25">
      <c r="B163" s="309"/>
      <c r="C163" s="214">
        <f t="shared" si="1"/>
        <v>1</v>
      </c>
    </row>
    <row r="164" spans="2:3" ht="15" customHeight="1" x14ac:dyDescent="0.25">
      <c r="B164" s="309" t="s">
        <v>303</v>
      </c>
      <c r="C164" s="214" t="str">
        <f t="shared" si="1"/>
        <v/>
      </c>
    </row>
    <row r="165" spans="2:3" ht="15" customHeight="1" x14ac:dyDescent="0.25">
      <c r="B165" s="309" t="s">
        <v>304</v>
      </c>
      <c r="C165" s="214" t="str">
        <f t="shared" si="1"/>
        <v/>
      </c>
    </row>
    <row r="166" spans="2:3" ht="15" customHeight="1" x14ac:dyDescent="0.25">
      <c r="B166" s="309" t="s">
        <v>305</v>
      </c>
      <c r="C166" s="214" t="str">
        <f t="shared" si="1"/>
        <v/>
      </c>
    </row>
    <row r="167" spans="2:3" ht="15" customHeight="1" x14ac:dyDescent="0.25">
      <c r="B167" s="309" t="s">
        <v>306</v>
      </c>
      <c r="C167" s="214" t="str">
        <f t="shared" si="1"/>
        <v/>
      </c>
    </row>
    <row r="168" spans="2:3" ht="15" customHeight="1" x14ac:dyDescent="0.25">
      <c r="B168" s="309" t="s">
        <v>307</v>
      </c>
      <c r="C168" s="214" t="str">
        <f t="shared" si="1"/>
        <v/>
      </c>
    </row>
    <row r="169" spans="2:3" ht="15" customHeight="1" x14ac:dyDescent="0.25">
      <c r="B169" s="309"/>
      <c r="C169" s="214">
        <f t="shared" si="1"/>
        <v>1</v>
      </c>
    </row>
    <row r="170" spans="2:3" ht="15" customHeight="1" x14ac:dyDescent="0.25">
      <c r="B170" s="309" t="s">
        <v>152</v>
      </c>
      <c r="C170" s="214" t="str">
        <f t="shared" si="1"/>
        <v/>
      </c>
    </row>
    <row r="171" spans="2:3" ht="15" customHeight="1" x14ac:dyDescent="0.25">
      <c r="B171" s="309" t="s">
        <v>295</v>
      </c>
      <c r="C171" s="214" t="str">
        <f t="shared" si="1"/>
        <v/>
      </c>
    </row>
    <row r="172" spans="2:3" ht="15" customHeight="1" x14ac:dyDescent="0.25">
      <c r="B172" s="309" t="s">
        <v>296</v>
      </c>
      <c r="C172" s="214" t="str">
        <f t="shared" si="1"/>
        <v/>
      </c>
    </row>
    <row r="173" spans="2:3" ht="15" customHeight="1" x14ac:dyDescent="0.25">
      <c r="B173" s="309" t="s">
        <v>297</v>
      </c>
      <c r="C173" s="214" t="str">
        <f t="shared" si="1"/>
        <v/>
      </c>
    </row>
    <row r="174" spans="2:3" ht="15" customHeight="1" x14ac:dyDescent="0.25">
      <c r="B174" s="309" t="s">
        <v>162</v>
      </c>
      <c r="C174" s="214" t="str">
        <f t="shared" si="1"/>
        <v/>
      </c>
    </row>
    <row r="175" spans="2:3" ht="15" customHeight="1" x14ac:dyDescent="0.25">
      <c r="B175" s="309"/>
      <c r="C175" s="214">
        <f t="shared" si="1"/>
        <v>1</v>
      </c>
    </row>
    <row r="176" spans="2:3" ht="15" customHeight="1" x14ac:dyDescent="0.25">
      <c r="B176" s="309" t="s">
        <v>158</v>
      </c>
      <c r="C176" s="214" t="str">
        <f t="shared" si="1"/>
        <v/>
      </c>
    </row>
    <row r="177" spans="2:3" ht="15" customHeight="1" x14ac:dyDescent="0.25">
      <c r="B177" s="309" t="s">
        <v>159</v>
      </c>
      <c r="C177" s="214" t="str">
        <f t="shared" si="1"/>
        <v/>
      </c>
    </row>
    <row r="178" spans="2:3" ht="15" customHeight="1" x14ac:dyDescent="0.25">
      <c r="B178" s="309" t="s">
        <v>160</v>
      </c>
      <c r="C178" s="214" t="str">
        <f t="shared" si="1"/>
        <v/>
      </c>
    </row>
    <row r="179" spans="2:3" ht="15" customHeight="1" x14ac:dyDescent="0.25">
      <c r="B179" s="309" t="s">
        <v>161</v>
      </c>
      <c r="C179" s="214" t="str">
        <f t="shared" si="1"/>
        <v/>
      </c>
    </row>
    <row r="180" spans="2:3" ht="15" customHeight="1" x14ac:dyDescent="0.25">
      <c r="B180" s="309" t="s">
        <v>162</v>
      </c>
      <c r="C180" s="214" t="str">
        <f t="shared" si="1"/>
        <v/>
      </c>
    </row>
    <row r="181" spans="2:3" ht="15" customHeight="1" x14ac:dyDescent="0.25">
      <c r="B181" s="309"/>
      <c r="C181" s="214">
        <f t="shared" si="1"/>
        <v>1</v>
      </c>
    </row>
    <row r="182" spans="2:3" ht="15" customHeight="1" x14ac:dyDescent="0.25">
      <c r="B182" s="309" t="s">
        <v>164</v>
      </c>
      <c r="C182" s="214" t="str">
        <f t="shared" si="1"/>
        <v/>
      </c>
    </row>
    <row r="183" spans="2:3" ht="15" customHeight="1" x14ac:dyDescent="0.25">
      <c r="B183" s="309" t="s">
        <v>165</v>
      </c>
      <c r="C183" s="214" t="str">
        <f t="shared" si="1"/>
        <v/>
      </c>
    </row>
    <row r="184" spans="2:3" ht="15" customHeight="1" x14ac:dyDescent="0.25">
      <c r="B184" s="309" t="s">
        <v>271</v>
      </c>
      <c r="C184" s="214" t="str">
        <f t="shared" si="1"/>
        <v/>
      </c>
    </row>
    <row r="185" spans="2:3" ht="15" customHeight="1" x14ac:dyDescent="0.25">
      <c r="B185" s="309"/>
      <c r="C185" s="214">
        <f t="shared" si="1"/>
        <v>1</v>
      </c>
    </row>
    <row r="186" spans="2:3" ht="15" customHeight="1" x14ac:dyDescent="0.25">
      <c r="B186" s="309" t="s">
        <v>166</v>
      </c>
      <c r="C186" s="214" t="str">
        <f t="shared" si="1"/>
        <v/>
      </c>
    </row>
    <row r="187" spans="2:3" ht="15" customHeight="1" x14ac:dyDescent="0.25">
      <c r="B187" s="309" t="s">
        <v>167</v>
      </c>
      <c r="C187" s="214" t="str">
        <f t="shared" si="1"/>
        <v/>
      </c>
    </row>
    <row r="188" spans="2:3" ht="15" customHeight="1" x14ac:dyDescent="0.25">
      <c r="B188" s="309"/>
      <c r="C188" s="214">
        <f t="shared" si="1"/>
        <v>1</v>
      </c>
    </row>
    <row r="189" spans="2:3" ht="15" customHeight="1" x14ac:dyDescent="0.25">
      <c r="B189" s="309" t="s">
        <v>170</v>
      </c>
      <c r="C189" s="214" t="str">
        <f t="shared" si="1"/>
        <v/>
      </c>
    </row>
    <row r="190" spans="2:3" ht="15" customHeight="1" x14ac:dyDescent="0.25">
      <c r="B190" s="309" t="s">
        <v>268</v>
      </c>
      <c r="C190" s="214" t="str">
        <f t="shared" si="1"/>
        <v/>
      </c>
    </row>
    <row r="191" spans="2:3" ht="15" customHeight="1" x14ac:dyDescent="0.25">
      <c r="B191" s="309" t="s">
        <v>136</v>
      </c>
      <c r="C191" s="214">
        <f t="shared" si="1"/>
        <v>1</v>
      </c>
    </row>
    <row r="192" spans="2:3" ht="15" customHeight="1" x14ac:dyDescent="0.25">
      <c r="B192" s="309" t="s">
        <v>171</v>
      </c>
      <c r="C192" s="214" t="str">
        <f t="shared" si="1"/>
        <v/>
      </c>
    </row>
    <row r="193" spans="2:3" ht="15" customHeight="1" x14ac:dyDescent="0.25">
      <c r="B193" s="309" t="s">
        <v>325</v>
      </c>
      <c r="C193" s="214" t="str">
        <f t="shared" si="1"/>
        <v/>
      </c>
    </row>
    <row r="194" spans="2:3" ht="15" customHeight="1" x14ac:dyDescent="0.25">
      <c r="B194" s="312" t="s">
        <v>136</v>
      </c>
      <c r="C194" s="214">
        <f t="shared" si="1"/>
        <v>1</v>
      </c>
    </row>
    <row r="195" spans="2:3" ht="15" customHeight="1" x14ac:dyDescent="0.25">
      <c r="B195" s="309" t="s">
        <v>172</v>
      </c>
      <c r="C195" s="214" t="str">
        <f t="shared" si="1"/>
        <v/>
      </c>
    </row>
    <row r="196" spans="2:3" ht="15" customHeight="1" x14ac:dyDescent="0.25">
      <c r="B196" s="309" t="s">
        <v>173</v>
      </c>
      <c r="C196" s="214" t="str">
        <f t="shared" si="1"/>
        <v/>
      </c>
    </row>
    <row r="197" spans="2:3" ht="15" customHeight="1" x14ac:dyDescent="0.25">
      <c r="B197" s="309" t="s">
        <v>174</v>
      </c>
      <c r="C197" s="214" t="str">
        <f t="shared" si="1"/>
        <v/>
      </c>
    </row>
    <row r="198" spans="2:3" ht="15" customHeight="1" x14ac:dyDescent="0.25">
      <c r="B198" s="309" t="s">
        <v>322</v>
      </c>
      <c r="C198" s="214" t="str">
        <f t="shared" si="1"/>
        <v/>
      </c>
    </row>
    <row r="199" spans="2:3" ht="15" customHeight="1" x14ac:dyDescent="0.25">
      <c r="B199" s="309"/>
      <c r="C199" s="214">
        <f t="shared" ref="C199:C262" si="2">IF(RIGHT(B199,1)="",1,"")</f>
        <v>1</v>
      </c>
    </row>
    <row r="200" spans="2:3" ht="15" customHeight="1" x14ac:dyDescent="0.25">
      <c r="B200" s="309" t="s">
        <v>175</v>
      </c>
      <c r="C200" s="214" t="str">
        <f t="shared" si="2"/>
        <v/>
      </c>
    </row>
    <row r="201" spans="2:3" ht="15" customHeight="1" x14ac:dyDescent="0.25">
      <c r="B201" s="309" t="s">
        <v>323</v>
      </c>
      <c r="C201" s="214" t="str">
        <f t="shared" si="2"/>
        <v/>
      </c>
    </row>
    <row r="202" spans="2:3" ht="15" customHeight="1" x14ac:dyDescent="0.25">
      <c r="B202" s="309" t="s">
        <v>324</v>
      </c>
      <c r="C202" s="214" t="str">
        <f t="shared" si="2"/>
        <v/>
      </c>
    </row>
    <row r="203" spans="2:3" ht="15" customHeight="1" x14ac:dyDescent="0.25">
      <c r="B203" s="309" t="s">
        <v>332</v>
      </c>
      <c r="C203" s="214" t="str">
        <f t="shared" si="2"/>
        <v/>
      </c>
    </row>
    <row r="204" spans="2:3" ht="15" customHeight="1" x14ac:dyDescent="0.25">
      <c r="B204" s="309"/>
      <c r="C204" s="214">
        <f t="shared" si="2"/>
        <v>1</v>
      </c>
    </row>
    <row r="205" spans="2:3" ht="15" customHeight="1" x14ac:dyDescent="0.25">
      <c r="B205" s="309" t="s">
        <v>176</v>
      </c>
      <c r="C205" s="214" t="str">
        <f t="shared" si="2"/>
        <v/>
      </c>
    </row>
    <row r="206" spans="2:3" ht="15" customHeight="1" x14ac:dyDescent="0.25">
      <c r="B206" s="309" t="s">
        <v>177</v>
      </c>
      <c r="C206" s="214" t="str">
        <f t="shared" si="2"/>
        <v/>
      </c>
    </row>
    <row r="207" spans="2:3" ht="15" customHeight="1" x14ac:dyDescent="0.25">
      <c r="B207" s="309" t="s">
        <v>178</v>
      </c>
      <c r="C207" s="214" t="str">
        <f t="shared" si="2"/>
        <v/>
      </c>
    </row>
    <row r="208" spans="2:3" ht="15" customHeight="1" x14ac:dyDescent="0.25">
      <c r="B208" s="309" t="s">
        <v>179</v>
      </c>
      <c r="C208" s="214" t="str">
        <f t="shared" si="2"/>
        <v/>
      </c>
    </row>
    <row r="209" spans="2:3" ht="15" customHeight="1" x14ac:dyDescent="0.25">
      <c r="B209" s="309"/>
      <c r="C209" s="214">
        <f t="shared" si="2"/>
        <v>1</v>
      </c>
    </row>
    <row r="210" spans="2:3" ht="15" customHeight="1" x14ac:dyDescent="0.25">
      <c r="B210" s="309" t="s">
        <v>336</v>
      </c>
      <c r="C210" s="214" t="str">
        <f t="shared" si="2"/>
        <v/>
      </c>
    </row>
    <row r="211" spans="2:3" ht="15" customHeight="1" x14ac:dyDescent="0.25">
      <c r="B211" s="309" t="s">
        <v>337</v>
      </c>
      <c r="C211" s="214" t="str">
        <f t="shared" si="2"/>
        <v/>
      </c>
    </row>
    <row r="212" spans="2:3" ht="15" customHeight="1" x14ac:dyDescent="0.25">
      <c r="B212" s="309" t="s">
        <v>183</v>
      </c>
      <c r="C212" s="214" t="str">
        <f t="shared" si="2"/>
        <v/>
      </c>
    </row>
    <row r="213" spans="2:3" ht="15" customHeight="1" x14ac:dyDescent="0.25">
      <c r="B213" s="309" t="s">
        <v>333</v>
      </c>
      <c r="C213" s="214" t="str">
        <f t="shared" si="2"/>
        <v/>
      </c>
    </row>
    <row r="214" spans="2:3" ht="15" customHeight="1" x14ac:dyDescent="0.25">
      <c r="B214" s="309"/>
      <c r="C214" s="214">
        <f t="shared" si="2"/>
        <v>1</v>
      </c>
    </row>
    <row r="215" spans="2:3" ht="15" customHeight="1" x14ac:dyDescent="0.25">
      <c r="B215" s="309" t="s">
        <v>179</v>
      </c>
      <c r="C215" s="214" t="str">
        <f t="shared" si="2"/>
        <v/>
      </c>
    </row>
    <row r="216" spans="2:3" ht="15" customHeight="1" x14ac:dyDescent="0.25">
      <c r="B216" s="309" t="s">
        <v>326</v>
      </c>
      <c r="C216" s="214" t="str">
        <f t="shared" si="2"/>
        <v/>
      </c>
    </row>
    <row r="217" spans="2:3" ht="15" customHeight="1" x14ac:dyDescent="0.25">
      <c r="B217" s="309" t="s">
        <v>328</v>
      </c>
      <c r="C217" s="214" t="str">
        <f t="shared" si="2"/>
        <v/>
      </c>
    </row>
    <row r="218" spans="2:3" ht="15" customHeight="1" x14ac:dyDescent="0.25">
      <c r="B218" s="309"/>
      <c r="C218" s="214">
        <f t="shared" si="2"/>
        <v>1</v>
      </c>
    </row>
    <row r="219" spans="2:3" ht="15" customHeight="1" x14ac:dyDescent="0.25">
      <c r="B219" s="309" t="s">
        <v>180</v>
      </c>
      <c r="C219" s="214" t="str">
        <f t="shared" si="2"/>
        <v/>
      </c>
    </row>
    <row r="220" spans="2:3" ht="15" customHeight="1" x14ac:dyDescent="0.25">
      <c r="B220" s="309" t="s">
        <v>181</v>
      </c>
      <c r="C220" s="214" t="str">
        <f t="shared" si="2"/>
        <v/>
      </c>
    </row>
    <row r="221" spans="2:3" ht="15" customHeight="1" x14ac:dyDescent="0.25">
      <c r="B221" s="309" t="s">
        <v>182</v>
      </c>
      <c r="C221" s="214" t="str">
        <f t="shared" si="2"/>
        <v/>
      </c>
    </row>
    <row r="222" spans="2:3" ht="15" customHeight="1" x14ac:dyDescent="0.25">
      <c r="B222" s="309" t="s">
        <v>179</v>
      </c>
      <c r="C222" s="214" t="str">
        <f t="shared" si="2"/>
        <v/>
      </c>
    </row>
    <row r="223" spans="2:3" ht="15" customHeight="1" x14ac:dyDescent="0.25">
      <c r="B223" s="313"/>
      <c r="C223" s="214">
        <f t="shared" si="2"/>
        <v>1</v>
      </c>
    </row>
    <row r="224" spans="2:3" ht="15" customHeight="1" x14ac:dyDescent="0.25">
      <c r="B224" s="309" t="s">
        <v>319</v>
      </c>
      <c r="C224" s="214" t="str">
        <f t="shared" si="2"/>
        <v/>
      </c>
    </row>
    <row r="225" spans="2:3" ht="15" customHeight="1" x14ac:dyDescent="0.25">
      <c r="B225" s="309" t="s">
        <v>320</v>
      </c>
      <c r="C225" s="214" t="str">
        <f t="shared" si="2"/>
        <v/>
      </c>
    </row>
    <row r="226" spans="2:3" ht="15" customHeight="1" x14ac:dyDescent="0.25">
      <c r="B226" s="309" t="s">
        <v>26</v>
      </c>
      <c r="C226" s="214" t="str">
        <f t="shared" si="2"/>
        <v/>
      </c>
    </row>
    <row r="227" spans="2:3" ht="15" customHeight="1" x14ac:dyDescent="0.25">
      <c r="B227" s="309" t="s">
        <v>334</v>
      </c>
      <c r="C227" s="214" t="str">
        <f t="shared" si="2"/>
        <v/>
      </c>
    </row>
    <row r="228" spans="2:3" ht="15" customHeight="1" x14ac:dyDescent="0.25">
      <c r="B228" s="309" t="s">
        <v>327</v>
      </c>
      <c r="C228" s="214" t="str">
        <f t="shared" si="2"/>
        <v/>
      </c>
    </row>
    <row r="229" spans="2:3" ht="15" customHeight="1" x14ac:dyDescent="0.25">
      <c r="B229" s="309" t="s">
        <v>136</v>
      </c>
      <c r="C229" s="214">
        <f t="shared" si="2"/>
        <v>1</v>
      </c>
    </row>
    <row r="230" spans="2:3" ht="15" customHeight="1" x14ac:dyDescent="0.25">
      <c r="B230" s="309" t="s">
        <v>315</v>
      </c>
      <c r="C230" s="214" t="str">
        <f t="shared" si="2"/>
        <v/>
      </c>
    </row>
    <row r="231" spans="2:3" x14ac:dyDescent="0.25">
      <c r="B231" s="309" t="s">
        <v>331</v>
      </c>
      <c r="C231" s="214" t="str">
        <f t="shared" si="2"/>
        <v/>
      </c>
    </row>
    <row r="232" spans="2:3" x14ac:dyDescent="0.25">
      <c r="B232" s="309" t="s">
        <v>184</v>
      </c>
      <c r="C232" s="214" t="str">
        <f t="shared" si="2"/>
        <v/>
      </c>
    </row>
    <row r="233" spans="2:3" x14ac:dyDescent="0.25">
      <c r="B233" s="309" t="s">
        <v>185</v>
      </c>
      <c r="C233" s="214" t="str">
        <f t="shared" si="2"/>
        <v/>
      </c>
    </row>
    <row r="234" spans="2:3" x14ac:dyDescent="0.25">
      <c r="B234" s="309" t="s">
        <v>316</v>
      </c>
      <c r="C234" s="214" t="str">
        <f t="shared" si="2"/>
        <v/>
      </c>
    </row>
    <row r="235" spans="2:3" x14ac:dyDescent="0.25">
      <c r="B235" s="309" t="s">
        <v>317</v>
      </c>
      <c r="C235" s="214" t="str">
        <f t="shared" si="2"/>
        <v/>
      </c>
    </row>
    <row r="236" spans="2:3" x14ac:dyDescent="0.25">
      <c r="B236" s="309" t="s">
        <v>318</v>
      </c>
      <c r="C236" s="214" t="str">
        <f t="shared" si="2"/>
        <v/>
      </c>
    </row>
    <row r="237" spans="2:3" x14ac:dyDescent="0.25">
      <c r="B237" s="309" t="s">
        <v>26</v>
      </c>
      <c r="C237" s="214" t="str">
        <f t="shared" si="2"/>
        <v/>
      </c>
    </row>
    <row r="238" spans="2:3" x14ac:dyDescent="0.25">
      <c r="B238" s="311" t="s">
        <v>311</v>
      </c>
      <c r="C238" s="214" t="str">
        <f t="shared" si="2"/>
        <v/>
      </c>
    </row>
    <row r="239" spans="2:3" x14ac:dyDescent="0.25">
      <c r="B239" s="311" t="s">
        <v>312</v>
      </c>
      <c r="C239" s="214" t="str">
        <f t="shared" si="2"/>
        <v/>
      </c>
    </row>
    <row r="240" spans="2:3" x14ac:dyDescent="0.25">
      <c r="B240" s="311" t="s">
        <v>335</v>
      </c>
      <c r="C240" s="214" t="str">
        <f t="shared" si="2"/>
        <v/>
      </c>
    </row>
    <row r="241" spans="2:3" x14ac:dyDescent="0.25">
      <c r="B241" s="311" t="s">
        <v>186</v>
      </c>
      <c r="C241" s="214" t="str">
        <f t="shared" si="2"/>
        <v/>
      </c>
    </row>
    <row r="242" spans="2:3" x14ac:dyDescent="0.25">
      <c r="B242" s="311" t="s">
        <v>313</v>
      </c>
      <c r="C242" s="214" t="str">
        <f t="shared" si="2"/>
        <v/>
      </c>
    </row>
    <row r="243" spans="2:3" x14ac:dyDescent="0.25">
      <c r="B243" s="311" t="s">
        <v>314</v>
      </c>
      <c r="C243" s="214" t="str">
        <f t="shared" si="2"/>
        <v/>
      </c>
    </row>
    <row r="244" spans="2:3" x14ac:dyDescent="0.25">
      <c r="B244" s="311" t="s">
        <v>26</v>
      </c>
      <c r="C244" s="214" t="str">
        <f t="shared" si="2"/>
        <v/>
      </c>
    </row>
    <row r="245" spans="2:3" x14ac:dyDescent="0.25">
      <c r="B245" s="314" t="s">
        <v>310</v>
      </c>
      <c r="C245" s="214" t="str">
        <f t="shared" si="2"/>
        <v/>
      </c>
    </row>
    <row r="246" spans="2:3" x14ac:dyDescent="0.25">
      <c r="B246" s="311" t="s">
        <v>187</v>
      </c>
      <c r="C246" s="214" t="str">
        <f t="shared" si="2"/>
        <v/>
      </c>
    </row>
    <row r="247" spans="2:3" x14ac:dyDescent="0.25">
      <c r="B247" s="311" t="s">
        <v>270</v>
      </c>
      <c r="C247" s="214" t="str">
        <f t="shared" si="2"/>
        <v/>
      </c>
    </row>
    <row r="248" spans="2:3" x14ac:dyDescent="0.25">
      <c r="B248" s="311" t="s">
        <v>188</v>
      </c>
      <c r="C248" s="214" t="str">
        <f t="shared" si="2"/>
        <v/>
      </c>
    </row>
    <row r="249" spans="2:3" x14ac:dyDescent="0.25">
      <c r="B249" s="309" t="s">
        <v>189</v>
      </c>
      <c r="C249" s="214" t="str">
        <f t="shared" si="2"/>
        <v/>
      </c>
    </row>
    <row r="250" spans="2:3" x14ac:dyDescent="0.25">
      <c r="B250" s="309" t="s">
        <v>190</v>
      </c>
      <c r="C250" s="214" t="str">
        <f t="shared" si="2"/>
        <v/>
      </c>
    </row>
    <row r="251" spans="2:3" x14ac:dyDescent="0.25">
      <c r="B251" s="309" t="s">
        <v>339</v>
      </c>
      <c r="C251" s="214" t="str">
        <f t="shared" si="2"/>
        <v/>
      </c>
    </row>
    <row r="252" spans="2:3" x14ac:dyDescent="0.25">
      <c r="B252" s="309" t="s">
        <v>191</v>
      </c>
      <c r="C252" s="214" t="str">
        <f t="shared" si="2"/>
        <v/>
      </c>
    </row>
    <row r="253" spans="2:3" x14ac:dyDescent="0.25">
      <c r="B253" s="309" t="s">
        <v>192</v>
      </c>
      <c r="C253" s="214" t="str">
        <f t="shared" si="2"/>
        <v/>
      </c>
    </row>
    <row r="254" spans="2:3" x14ac:dyDescent="0.25">
      <c r="B254" s="309" t="s">
        <v>193</v>
      </c>
      <c r="C254" s="214" t="str">
        <f t="shared" si="2"/>
        <v/>
      </c>
    </row>
    <row r="255" spans="2:3" x14ac:dyDescent="0.25">
      <c r="B255" s="309" t="s">
        <v>194</v>
      </c>
      <c r="C255" s="214" t="str">
        <f t="shared" si="2"/>
        <v/>
      </c>
    </row>
    <row r="256" spans="2:3" x14ac:dyDescent="0.25">
      <c r="B256" s="309" t="s">
        <v>309</v>
      </c>
      <c r="C256" s="214" t="str">
        <f t="shared" si="2"/>
        <v/>
      </c>
    </row>
    <row r="257" spans="2:3" x14ac:dyDescent="0.25">
      <c r="B257" s="311" t="s">
        <v>330</v>
      </c>
      <c r="C257" s="214" t="str">
        <f t="shared" si="2"/>
        <v/>
      </c>
    </row>
    <row r="258" spans="2:3" x14ac:dyDescent="0.25">
      <c r="B258" s="315"/>
      <c r="C258" s="214">
        <f t="shared" si="2"/>
        <v>1</v>
      </c>
    </row>
    <row r="259" spans="2:3" x14ac:dyDescent="0.25">
      <c r="B259" s="309" t="s">
        <v>195</v>
      </c>
      <c r="C259" s="214" t="str">
        <f t="shared" si="2"/>
        <v/>
      </c>
    </row>
    <row r="260" spans="2:3" x14ac:dyDescent="0.25">
      <c r="B260" s="309" t="s">
        <v>196</v>
      </c>
      <c r="C260" s="214" t="str">
        <f t="shared" si="2"/>
        <v/>
      </c>
    </row>
    <row r="261" spans="2:3" x14ac:dyDescent="0.25">
      <c r="B261" s="309" t="s">
        <v>197</v>
      </c>
      <c r="C261" s="214" t="str">
        <f t="shared" si="2"/>
        <v/>
      </c>
    </row>
    <row r="262" spans="2:3" x14ac:dyDescent="0.25">
      <c r="B262" s="309" t="s">
        <v>198</v>
      </c>
      <c r="C262" s="214" t="str">
        <f t="shared" si="2"/>
        <v/>
      </c>
    </row>
    <row r="263" spans="2:3" x14ac:dyDescent="0.25">
      <c r="B263" s="309" t="s">
        <v>199</v>
      </c>
      <c r="C263" s="214" t="str">
        <f t="shared" ref="C263:C270" si="3">IF(RIGHT(B263,1)="",1,"")</f>
        <v/>
      </c>
    </row>
    <row r="264" spans="2:3" x14ac:dyDescent="0.25">
      <c r="B264" s="311" t="s">
        <v>329</v>
      </c>
      <c r="C264" s="214" t="str">
        <f t="shared" si="3"/>
        <v/>
      </c>
    </row>
    <row r="265" spans="2:3" x14ac:dyDescent="0.25">
      <c r="B265" s="309" t="s">
        <v>136</v>
      </c>
      <c r="C265" s="214">
        <f t="shared" si="3"/>
        <v>1</v>
      </c>
    </row>
    <row r="266" spans="2:3" x14ac:dyDescent="0.25">
      <c r="B266" s="309" t="s">
        <v>136</v>
      </c>
      <c r="C266" s="214">
        <f t="shared" si="3"/>
        <v>1</v>
      </c>
    </row>
    <row r="267" spans="2:3" x14ac:dyDescent="0.25">
      <c r="B267" s="309" t="s">
        <v>136</v>
      </c>
      <c r="C267" s="214">
        <f t="shared" si="3"/>
        <v>1</v>
      </c>
    </row>
    <row r="268" spans="2:3" x14ac:dyDescent="0.25">
      <c r="B268" s="309" t="s">
        <v>136</v>
      </c>
      <c r="C268" s="214">
        <f t="shared" si="3"/>
        <v>1</v>
      </c>
    </row>
    <row r="269" spans="2:3" x14ac:dyDescent="0.25">
      <c r="B269" s="309" t="s">
        <v>136</v>
      </c>
      <c r="C269" s="214">
        <f t="shared" si="3"/>
        <v>1</v>
      </c>
    </row>
    <row r="270" spans="2:3" x14ac:dyDescent="0.25">
      <c r="B270" s="309" t="s">
        <v>136</v>
      </c>
      <c r="C270" s="214">
        <f t="shared" si="3"/>
        <v>1</v>
      </c>
    </row>
    <row r="278" spans="2:3" x14ac:dyDescent="0.25">
      <c r="B278" s="129"/>
      <c r="C278" s="129"/>
    </row>
    <row r="279" spans="2:3" x14ac:dyDescent="0.25">
      <c r="B279" s="129" t="s">
        <v>219</v>
      </c>
      <c r="C279" s="129" t="s">
        <v>219</v>
      </c>
    </row>
    <row r="280" spans="2:3" x14ac:dyDescent="0.25">
      <c r="B280" s="129" t="s">
        <v>220</v>
      </c>
      <c r="C280" s="129" t="s">
        <v>220</v>
      </c>
    </row>
    <row r="281" spans="2:3" x14ac:dyDescent="0.25">
      <c r="B281" s="129" t="s">
        <v>225</v>
      </c>
      <c r="C281" s="129" t="s">
        <v>225</v>
      </c>
    </row>
    <row r="282" spans="2:3" x14ac:dyDescent="0.25">
      <c r="B282" s="129" t="s">
        <v>221</v>
      </c>
      <c r="C282" s="129"/>
    </row>
    <row r="283" spans="2:3" x14ac:dyDescent="0.25">
      <c r="B283" s="129" t="s">
        <v>222</v>
      </c>
      <c r="C283" s="129"/>
    </row>
    <row r="284" spans="2:3" x14ac:dyDescent="0.25">
      <c r="B284" s="129" t="s">
        <v>223</v>
      </c>
      <c r="C284" s="129"/>
    </row>
    <row r="285" spans="2:3" x14ac:dyDescent="0.25">
      <c r="B285" s="129" t="s">
        <v>224</v>
      </c>
      <c r="C285" s="129"/>
    </row>
    <row r="288" spans="2:3" x14ac:dyDescent="0.25">
      <c r="B288" s="297" t="s">
        <v>678</v>
      </c>
      <c r="C288" s="297" t="s">
        <v>561</v>
      </c>
    </row>
    <row r="289" spans="2:14" x14ac:dyDescent="0.25">
      <c r="B289" s="298"/>
      <c r="C289" s="298"/>
    </row>
    <row r="290" spans="2:14" x14ac:dyDescent="0.25">
      <c r="B290" s="297" t="s">
        <v>632</v>
      </c>
      <c r="C290" s="297" t="s">
        <v>567</v>
      </c>
    </row>
    <row r="291" spans="2:14" x14ac:dyDescent="0.25">
      <c r="B291" s="297" t="s">
        <v>633</v>
      </c>
      <c r="C291" s="297" t="s">
        <v>568</v>
      </c>
    </row>
    <row r="292" spans="2:14" x14ac:dyDescent="0.25">
      <c r="B292" s="297" t="s">
        <v>634</v>
      </c>
      <c r="C292" s="297" t="s">
        <v>569</v>
      </c>
    </row>
    <row r="293" spans="2:14" x14ac:dyDescent="0.25">
      <c r="B293" s="297" t="s">
        <v>635</v>
      </c>
      <c r="C293" s="297" t="s">
        <v>570</v>
      </c>
    </row>
    <row r="294" spans="2:14" ht="30" x14ac:dyDescent="0.25">
      <c r="B294" s="303" t="s">
        <v>636</v>
      </c>
      <c r="C294" s="303" t="s">
        <v>571</v>
      </c>
    </row>
    <row r="295" spans="2:14" x14ac:dyDescent="0.25">
      <c r="B295" s="297"/>
      <c r="C295" s="297"/>
      <c r="M295" s="290"/>
      <c r="N295" s="290"/>
    </row>
    <row r="296" spans="2:14" x14ac:dyDescent="0.25">
      <c r="B296" s="297" t="s">
        <v>677</v>
      </c>
      <c r="C296" s="297" t="s">
        <v>562</v>
      </c>
    </row>
    <row r="297" spans="2:14" x14ac:dyDescent="0.25">
      <c r="B297" s="297"/>
      <c r="C297" s="297"/>
      <c r="M297" s="290"/>
      <c r="N297" s="290"/>
    </row>
    <row r="298" spans="2:14" x14ac:dyDescent="0.25">
      <c r="B298" s="297" t="s">
        <v>637</v>
      </c>
      <c r="C298" s="297" t="s">
        <v>572</v>
      </c>
    </row>
    <row r="299" spans="2:14" x14ac:dyDescent="0.25">
      <c r="B299" s="297" t="s">
        <v>661</v>
      </c>
      <c r="C299" s="297" t="s">
        <v>573</v>
      </c>
    </row>
    <row r="300" spans="2:14" x14ac:dyDescent="0.25">
      <c r="B300" s="297" t="s">
        <v>659</v>
      </c>
      <c r="C300" s="297" t="s">
        <v>574</v>
      </c>
    </row>
    <row r="301" spans="2:14" x14ac:dyDescent="0.25">
      <c r="B301" s="297" t="s">
        <v>660</v>
      </c>
      <c r="C301" s="297" t="s">
        <v>575</v>
      </c>
    </row>
    <row r="302" spans="2:14" ht="30" x14ac:dyDescent="0.25">
      <c r="B302" s="303" t="s">
        <v>662</v>
      </c>
      <c r="C302" s="303" t="s">
        <v>576</v>
      </c>
    </row>
    <row r="303" spans="2:14" x14ac:dyDescent="0.25">
      <c r="B303" s="303" t="s">
        <v>663</v>
      </c>
      <c r="C303" s="303" t="s">
        <v>563</v>
      </c>
    </row>
    <row r="304" spans="2:14" x14ac:dyDescent="0.25">
      <c r="B304" s="303" t="s">
        <v>638</v>
      </c>
      <c r="C304" s="303" t="s">
        <v>577</v>
      </c>
    </row>
    <row r="305" spans="2:14" x14ac:dyDescent="0.25">
      <c r="B305" s="297" t="s">
        <v>664</v>
      </c>
      <c r="C305" s="297" t="s">
        <v>578</v>
      </c>
    </row>
    <row r="306" spans="2:14" x14ac:dyDescent="0.25">
      <c r="B306" s="297" t="s">
        <v>665</v>
      </c>
      <c r="C306" s="297" t="s">
        <v>579</v>
      </c>
    </row>
    <row r="307" spans="2:14" x14ac:dyDescent="0.25">
      <c r="B307" s="297" t="s">
        <v>639</v>
      </c>
      <c r="C307" s="297" t="s">
        <v>580</v>
      </c>
    </row>
    <row r="308" spans="2:14" x14ac:dyDescent="0.25">
      <c r="B308" s="297" t="s">
        <v>658</v>
      </c>
      <c r="C308" s="297" t="s">
        <v>596</v>
      </c>
    </row>
    <row r="309" spans="2:14" x14ac:dyDescent="0.25">
      <c r="B309" s="297" t="s">
        <v>657</v>
      </c>
      <c r="C309" s="297"/>
      <c r="M309" s="434"/>
      <c r="N309" s="434"/>
    </row>
    <row r="310" spans="2:14" x14ac:dyDescent="0.25">
      <c r="B310" s="297"/>
      <c r="C310" s="297"/>
      <c r="M310" s="290"/>
      <c r="N310" s="290"/>
    </row>
    <row r="311" spans="2:14" x14ac:dyDescent="0.25">
      <c r="B311" s="297" t="s">
        <v>676</v>
      </c>
      <c r="C311" s="297" t="s">
        <v>564</v>
      </c>
    </row>
    <row r="312" spans="2:14" x14ac:dyDescent="0.25">
      <c r="B312" s="298"/>
      <c r="C312" s="298"/>
    </row>
    <row r="313" spans="2:14" x14ac:dyDescent="0.25">
      <c r="B313" s="297" t="s">
        <v>656</v>
      </c>
      <c r="C313" s="297" t="s">
        <v>597</v>
      </c>
    </row>
    <row r="314" spans="2:14" x14ac:dyDescent="0.25">
      <c r="B314" s="303" t="s">
        <v>655</v>
      </c>
      <c r="C314" s="303" t="s">
        <v>598</v>
      </c>
    </row>
    <row r="315" spans="2:14" ht="30" x14ac:dyDescent="0.25">
      <c r="B315" s="303" t="s">
        <v>666</v>
      </c>
      <c r="C315" s="303" t="s">
        <v>599</v>
      </c>
    </row>
    <row r="316" spans="2:14" x14ac:dyDescent="0.25">
      <c r="B316" s="303" t="s">
        <v>654</v>
      </c>
      <c r="C316" s="303"/>
      <c r="M316" s="434"/>
      <c r="N316" s="434"/>
    </row>
    <row r="317" spans="2:14" x14ac:dyDescent="0.25">
      <c r="B317" s="297" t="s">
        <v>667</v>
      </c>
      <c r="C317" s="297" t="s">
        <v>600</v>
      </c>
    </row>
    <row r="318" spans="2:14" x14ac:dyDescent="0.25">
      <c r="B318" s="298"/>
      <c r="C318" s="298"/>
    </row>
    <row r="319" spans="2:14" x14ac:dyDescent="0.25">
      <c r="B319" s="297" t="s">
        <v>674</v>
      </c>
      <c r="C319" s="297" t="s">
        <v>595</v>
      </c>
    </row>
    <row r="320" spans="2:14" x14ac:dyDescent="0.25">
      <c r="B320" s="298"/>
      <c r="C320" s="298"/>
    </row>
    <row r="321" spans="2:3" x14ac:dyDescent="0.25">
      <c r="B321" s="297" t="s">
        <v>640</v>
      </c>
      <c r="C321" s="297" t="s">
        <v>601</v>
      </c>
    </row>
    <row r="322" spans="2:3" ht="30" x14ac:dyDescent="0.25">
      <c r="B322" s="297" t="s">
        <v>653</v>
      </c>
      <c r="C322" s="297" t="s">
        <v>602</v>
      </c>
    </row>
    <row r="323" spans="2:3" ht="30" x14ac:dyDescent="0.25">
      <c r="B323" s="297" t="s">
        <v>652</v>
      </c>
      <c r="C323" s="297" t="s">
        <v>603</v>
      </c>
    </row>
    <row r="324" spans="2:3" x14ac:dyDescent="0.25">
      <c r="B324" s="297" t="s">
        <v>651</v>
      </c>
      <c r="C324" s="297" t="s">
        <v>607</v>
      </c>
    </row>
    <row r="325" spans="2:3" x14ac:dyDescent="0.25">
      <c r="B325" s="298"/>
      <c r="C325" s="298"/>
    </row>
    <row r="326" spans="2:3" x14ac:dyDescent="0.25">
      <c r="B326" s="297" t="s">
        <v>594</v>
      </c>
      <c r="C326" s="297" t="s">
        <v>594</v>
      </c>
    </row>
    <row r="327" spans="2:3" x14ac:dyDescent="0.25">
      <c r="B327" s="298"/>
      <c r="C327" s="298"/>
    </row>
    <row r="328" spans="2:3" x14ac:dyDescent="0.25">
      <c r="B328" s="297" t="s">
        <v>671</v>
      </c>
      <c r="C328" s="297" t="s">
        <v>581</v>
      </c>
    </row>
    <row r="329" spans="2:3" x14ac:dyDescent="0.25">
      <c r="B329" s="297" t="s">
        <v>650</v>
      </c>
      <c r="C329" s="297" t="s">
        <v>582</v>
      </c>
    </row>
    <row r="330" spans="2:3" x14ac:dyDescent="0.25">
      <c r="B330" s="297" t="s">
        <v>670</v>
      </c>
      <c r="C330" s="297" t="s">
        <v>583</v>
      </c>
    </row>
    <row r="331" spans="2:3" x14ac:dyDescent="0.25">
      <c r="B331" s="297" t="s">
        <v>669</v>
      </c>
      <c r="C331" s="297" t="s">
        <v>604</v>
      </c>
    </row>
    <row r="332" spans="2:3" ht="30" x14ac:dyDescent="0.25">
      <c r="B332" s="297" t="s">
        <v>668</v>
      </c>
      <c r="C332" s="297" t="s">
        <v>606</v>
      </c>
    </row>
    <row r="333" spans="2:3" x14ac:dyDescent="0.25">
      <c r="B333" s="298"/>
      <c r="C333" s="298"/>
    </row>
    <row r="334" spans="2:3" x14ac:dyDescent="0.25">
      <c r="B334" s="297" t="s">
        <v>649</v>
      </c>
      <c r="C334" s="297" t="s">
        <v>584</v>
      </c>
    </row>
    <row r="335" spans="2:3" ht="30" x14ac:dyDescent="0.25">
      <c r="B335" s="297" t="s">
        <v>648</v>
      </c>
      <c r="C335" s="297" t="s">
        <v>585</v>
      </c>
    </row>
    <row r="336" spans="2:3" x14ac:dyDescent="0.25">
      <c r="B336" s="297" t="s">
        <v>647</v>
      </c>
      <c r="C336" s="297" t="s">
        <v>586</v>
      </c>
    </row>
    <row r="337" spans="2:14" x14ac:dyDescent="0.25">
      <c r="B337" s="297"/>
      <c r="C337" s="297"/>
      <c r="M337" s="293"/>
      <c r="N337" s="293"/>
    </row>
    <row r="338" spans="2:14" x14ac:dyDescent="0.25">
      <c r="B338" s="297" t="s">
        <v>675</v>
      </c>
      <c r="C338" s="297" t="s">
        <v>565</v>
      </c>
    </row>
    <row r="339" spans="2:14" x14ac:dyDescent="0.25">
      <c r="B339" s="297"/>
      <c r="C339" s="297"/>
      <c r="M339" s="293"/>
      <c r="N339" s="293"/>
    </row>
    <row r="340" spans="2:14" x14ac:dyDescent="0.25">
      <c r="B340" s="297" t="s">
        <v>672</v>
      </c>
      <c r="C340" s="297" t="s">
        <v>587</v>
      </c>
    </row>
    <row r="341" spans="2:14" x14ac:dyDescent="0.25">
      <c r="B341" s="297" t="s">
        <v>646</v>
      </c>
      <c r="C341" s="297" t="s">
        <v>588</v>
      </c>
    </row>
    <row r="342" spans="2:14" x14ac:dyDescent="0.25">
      <c r="B342" s="297" t="s">
        <v>645</v>
      </c>
      <c r="C342" s="297" t="s">
        <v>589</v>
      </c>
    </row>
    <row r="343" spans="2:14" x14ac:dyDescent="0.25">
      <c r="B343" s="297" t="s">
        <v>644</v>
      </c>
      <c r="C343" s="297" t="s">
        <v>605</v>
      </c>
    </row>
    <row r="344" spans="2:14" x14ac:dyDescent="0.25">
      <c r="B344" s="298"/>
      <c r="C344" s="298"/>
    </row>
    <row r="345" spans="2:14" x14ac:dyDescent="0.25">
      <c r="B345" s="297" t="s">
        <v>566</v>
      </c>
      <c r="C345" s="297" t="s">
        <v>566</v>
      </c>
    </row>
    <row r="346" spans="2:14" x14ac:dyDescent="0.25">
      <c r="B346" s="298"/>
      <c r="C346" s="298"/>
    </row>
    <row r="347" spans="2:14" x14ac:dyDescent="0.25">
      <c r="B347" s="297" t="s">
        <v>643</v>
      </c>
      <c r="C347" s="297" t="s">
        <v>590</v>
      </c>
    </row>
    <row r="348" spans="2:14" x14ac:dyDescent="0.25">
      <c r="B348" s="297" t="s">
        <v>591</v>
      </c>
      <c r="C348" s="297" t="s">
        <v>591</v>
      </c>
    </row>
    <row r="349" spans="2:14" x14ac:dyDescent="0.25">
      <c r="B349" s="297" t="s">
        <v>641</v>
      </c>
      <c r="C349" s="297" t="s">
        <v>592</v>
      </c>
    </row>
    <row r="350" spans="2:14" x14ac:dyDescent="0.25">
      <c r="B350" s="297" t="s">
        <v>642</v>
      </c>
      <c r="C350" s="297" t="s">
        <v>593</v>
      </c>
    </row>
    <row r="351" spans="2:14" x14ac:dyDescent="0.25">
      <c r="B351" s="299"/>
    </row>
  </sheetData>
  <sheetProtection password="8678" sheet="1" objects="1" scenarios="1" selectLockedCells="1" selectUnlockedCells="1"/>
  <mergeCells count="8">
    <mergeCell ref="B58:C58"/>
    <mergeCell ref="B50:C50"/>
    <mergeCell ref="B44:C44"/>
    <mergeCell ref="B1:C1"/>
    <mergeCell ref="B9:C9"/>
    <mergeCell ref="B18:C18"/>
    <mergeCell ref="B23:D23"/>
    <mergeCell ref="B39:C39"/>
  </mergeCells>
  <conditionalFormatting sqref="C72:C270">
    <cfRule type="cellIs" dxfId="0" priority="2" operator="equal">
      <formula>1</formula>
    </cfRule>
  </conditionalFormatting>
  <pageMargins left="0.7" right="0.7" top="0.75" bottom="0.75" header="0.3" footer="0.3"/>
  <pageSetup paperSize="9" scale="10" orientation="landscape"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B1:W41"/>
  <sheetViews>
    <sheetView showGridLines="0" showRowColHeaders="0" topLeftCell="A48" workbookViewId="0">
      <selection activeCell="L2" sqref="L2:L28"/>
    </sheetView>
  </sheetViews>
  <sheetFormatPr defaultColWidth="8.85546875" defaultRowHeight="15" x14ac:dyDescent="0.25"/>
  <cols>
    <col min="1" max="1" width="6.7109375" customWidth="1"/>
    <col min="2" max="2" width="3" style="25" hidden="1" customWidth="1"/>
    <col min="3" max="3" width="4.7109375" style="25" hidden="1" customWidth="1"/>
    <col min="4" max="4" width="12.42578125" style="25" customWidth="1"/>
    <col min="5" max="6" width="4.85546875" style="48" customWidth="1"/>
    <col min="7" max="7" width="6.7109375" customWidth="1"/>
    <col min="8" max="8" width="4.7109375" style="25" customWidth="1"/>
    <col min="9" max="9" width="3" style="25" customWidth="1"/>
    <col min="10" max="10" width="12.42578125" style="37" customWidth="1"/>
    <col min="11" max="11" width="9.140625" customWidth="1"/>
    <col min="12" max="12" width="12.42578125" style="242" customWidth="1"/>
    <col min="13" max="13" width="6.7109375" customWidth="1"/>
    <col min="14" max="14" width="4.7109375" style="25" customWidth="1"/>
    <col min="15" max="15" width="3" style="25" customWidth="1"/>
    <col min="16" max="16" width="12.42578125" style="37" customWidth="1"/>
    <col min="17" max="17" width="9.140625" customWidth="1"/>
    <col min="18" max="18" width="12.42578125" style="242" customWidth="1"/>
  </cols>
  <sheetData>
    <row r="1" spans="2:23" ht="24" x14ac:dyDescent="0.2">
      <c r="D1" s="496" t="s">
        <v>71</v>
      </c>
      <c r="E1" s="497"/>
      <c r="F1" s="497"/>
      <c r="J1" s="496" t="s">
        <v>72</v>
      </c>
      <c r="K1" s="497"/>
      <c r="L1" s="498"/>
      <c r="P1" s="496" t="s">
        <v>73</v>
      </c>
      <c r="Q1" s="497"/>
      <c r="R1" s="498"/>
      <c r="U1" s="496" t="s">
        <v>555</v>
      </c>
      <c r="V1" s="497"/>
      <c r="W1" s="498"/>
    </row>
    <row r="2" spans="2:23" x14ac:dyDescent="0.2">
      <c r="B2" s="25" t="s">
        <v>67</v>
      </c>
      <c r="C2" s="25">
        <v>1</v>
      </c>
      <c r="D2" s="54" t="s">
        <v>102</v>
      </c>
      <c r="E2" s="48">
        <v>1</v>
      </c>
      <c r="F2" s="48" t="str">
        <f>D2</f>
        <v>-1</v>
      </c>
      <c r="H2" s="25">
        <v>1</v>
      </c>
      <c r="I2" s="25" t="s">
        <v>67</v>
      </c>
      <c r="J2" s="53" t="s">
        <v>75</v>
      </c>
      <c r="K2" s="48">
        <v>1</v>
      </c>
      <c r="L2" s="53" t="s">
        <v>75</v>
      </c>
      <c r="N2" s="25">
        <v>1</v>
      </c>
      <c r="O2" s="25" t="s">
        <v>70</v>
      </c>
      <c r="P2" s="53" t="str">
        <f>N2&amp;O2</f>
        <v>1c</v>
      </c>
      <c r="Q2" s="48">
        <v>1</v>
      </c>
      <c r="R2" s="53" t="s">
        <v>488</v>
      </c>
      <c r="U2" s="53">
        <v>1</v>
      </c>
      <c r="V2" s="48">
        <v>1</v>
      </c>
      <c r="W2" s="53">
        <v>1</v>
      </c>
    </row>
    <row r="3" spans="2:23" x14ac:dyDescent="0.2">
      <c r="C3" s="25">
        <v>1</v>
      </c>
      <c r="D3" s="49" t="s">
        <v>76</v>
      </c>
      <c r="E3" s="48">
        <v>2</v>
      </c>
      <c r="F3" s="48" t="str">
        <f t="shared" ref="F3:F28" si="0">D3</f>
        <v>1</v>
      </c>
      <c r="H3" s="25">
        <v>1</v>
      </c>
      <c r="J3" s="51" t="s">
        <v>76</v>
      </c>
      <c r="K3" s="48">
        <v>2</v>
      </c>
      <c r="L3" s="51" t="s">
        <v>76</v>
      </c>
      <c r="N3" s="25">
        <v>1</v>
      </c>
      <c r="O3" s="25" t="s">
        <v>34</v>
      </c>
      <c r="P3" s="51" t="str">
        <f t="shared" ref="P3:P28" si="1">N3&amp;O3</f>
        <v>1b</v>
      </c>
      <c r="Q3" s="48">
        <v>2</v>
      </c>
      <c r="R3" s="51" t="s">
        <v>489</v>
      </c>
      <c r="U3" s="53">
        <v>2</v>
      </c>
      <c r="V3" s="48">
        <v>2</v>
      </c>
      <c r="W3" s="53">
        <v>2</v>
      </c>
    </row>
    <row r="4" spans="2:23" x14ac:dyDescent="0.2">
      <c r="B4" s="25" t="s">
        <v>68</v>
      </c>
      <c r="C4" s="25">
        <v>1</v>
      </c>
      <c r="D4" s="49" t="s">
        <v>103</v>
      </c>
      <c r="E4" s="48">
        <v>3</v>
      </c>
      <c r="F4" s="48" t="str">
        <f t="shared" si="0"/>
        <v>+1</v>
      </c>
      <c r="H4" s="25">
        <v>1</v>
      </c>
      <c r="I4" s="25" t="s">
        <v>68</v>
      </c>
      <c r="J4" s="51" t="s">
        <v>77</v>
      </c>
      <c r="K4" s="48">
        <v>3</v>
      </c>
      <c r="L4" s="51" t="s">
        <v>77</v>
      </c>
      <c r="N4" s="25">
        <v>1</v>
      </c>
      <c r="O4" s="25" t="s">
        <v>69</v>
      </c>
      <c r="P4" s="51" t="str">
        <f t="shared" si="1"/>
        <v>1a</v>
      </c>
      <c r="Q4" s="48">
        <v>3</v>
      </c>
      <c r="R4" s="51" t="s">
        <v>490</v>
      </c>
      <c r="U4" s="53">
        <v>3</v>
      </c>
      <c r="V4" s="48">
        <v>3</v>
      </c>
      <c r="W4" s="53">
        <v>3</v>
      </c>
    </row>
    <row r="5" spans="2:23" x14ac:dyDescent="0.2">
      <c r="B5" s="25" t="s">
        <v>67</v>
      </c>
      <c r="C5" s="25">
        <v>2</v>
      </c>
      <c r="D5" s="49" t="s">
        <v>104</v>
      </c>
      <c r="E5" s="48">
        <v>4</v>
      </c>
      <c r="F5" s="48" t="str">
        <f t="shared" si="0"/>
        <v>-2</v>
      </c>
      <c r="H5" s="25">
        <v>2</v>
      </c>
      <c r="I5" s="25" t="s">
        <v>67</v>
      </c>
      <c r="J5" s="51" t="s">
        <v>78</v>
      </c>
      <c r="K5" s="48">
        <v>4</v>
      </c>
      <c r="L5" s="51" t="s">
        <v>78</v>
      </c>
      <c r="N5" s="25">
        <v>2</v>
      </c>
      <c r="O5" s="25" t="s">
        <v>70</v>
      </c>
      <c r="P5" s="51" t="str">
        <f t="shared" si="1"/>
        <v>2c</v>
      </c>
      <c r="Q5" s="48">
        <v>4</v>
      </c>
      <c r="R5" s="51" t="s">
        <v>491</v>
      </c>
      <c r="U5" s="53">
        <v>4</v>
      </c>
      <c r="V5" s="48">
        <v>4</v>
      </c>
      <c r="W5" s="53">
        <v>4</v>
      </c>
    </row>
    <row r="6" spans="2:23" x14ac:dyDescent="0.2">
      <c r="C6" s="25">
        <v>2</v>
      </c>
      <c r="D6" s="49" t="s">
        <v>79</v>
      </c>
      <c r="E6" s="48">
        <v>5</v>
      </c>
      <c r="F6" s="48" t="str">
        <f t="shared" si="0"/>
        <v>2</v>
      </c>
      <c r="H6" s="25">
        <v>2</v>
      </c>
      <c r="J6" s="51" t="s">
        <v>79</v>
      </c>
      <c r="K6" s="48">
        <v>5</v>
      </c>
      <c r="L6" s="51" t="s">
        <v>79</v>
      </c>
      <c r="N6" s="25">
        <v>2</v>
      </c>
      <c r="O6" s="25" t="s">
        <v>34</v>
      </c>
      <c r="P6" s="51" t="str">
        <f t="shared" si="1"/>
        <v>2b</v>
      </c>
      <c r="Q6" s="48">
        <v>5</v>
      </c>
      <c r="R6" s="51" t="s">
        <v>492</v>
      </c>
      <c r="U6" s="53">
        <v>0</v>
      </c>
      <c r="V6" s="48">
        <v>5</v>
      </c>
      <c r="W6" s="53">
        <v>0</v>
      </c>
    </row>
    <row r="7" spans="2:23" x14ac:dyDescent="0.2">
      <c r="B7" s="25" t="s">
        <v>68</v>
      </c>
      <c r="C7" s="25">
        <v>2</v>
      </c>
      <c r="D7" s="49" t="s">
        <v>105</v>
      </c>
      <c r="E7" s="48">
        <v>6</v>
      </c>
      <c r="F7" s="48" t="str">
        <f t="shared" si="0"/>
        <v>+2</v>
      </c>
      <c r="H7" s="25">
        <v>2</v>
      </c>
      <c r="I7" s="25" t="s">
        <v>68</v>
      </c>
      <c r="J7" s="51" t="s">
        <v>80</v>
      </c>
      <c r="K7" s="48">
        <v>6</v>
      </c>
      <c r="L7" s="51" t="s">
        <v>80</v>
      </c>
      <c r="N7" s="25">
        <v>2</v>
      </c>
      <c r="O7" s="25" t="s">
        <v>69</v>
      </c>
      <c r="P7" s="51" t="str">
        <f t="shared" si="1"/>
        <v>2a</v>
      </c>
      <c r="Q7" s="48">
        <v>6</v>
      </c>
      <c r="R7" s="51" t="s">
        <v>493</v>
      </c>
      <c r="U7" s="53">
        <v>0</v>
      </c>
      <c r="V7" s="48">
        <v>6</v>
      </c>
      <c r="W7" s="53">
        <v>0</v>
      </c>
    </row>
    <row r="8" spans="2:23" x14ac:dyDescent="0.2">
      <c r="B8" s="25" t="s">
        <v>67</v>
      </c>
      <c r="C8" s="25">
        <v>3</v>
      </c>
      <c r="D8" s="49" t="s">
        <v>106</v>
      </c>
      <c r="E8" s="48">
        <v>7</v>
      </c>
      <c r="F8" s="48" t="str">
        <f t="shared" si="0"/>
        <v>-3</v>
      </c>
      <c r="H8" s="25">
        <v>3</v>
      </c>
      <c r="I8" s="25" t="s">
        <v>67</v>
      </c>
      <c r="J8" s="51" t="s">
        <v>81</v>
      </c>
      <c r="K8" s="48">
        <v>7</v>
      </c>
      <c r="L8" s="51" t="s">
        <v>81</v>
      </c>
      <c r="N8" s="25">
        <v>3</v>
      </c>
      <c r="O8" s="25" t="s">
        <v>70</v>
      </c>
      <c r="P8" s="51" t="str">
        <f t="shared" si="1"/>
        <v>3c</v>
      </c>
      <c r="Q8" s="48">
        <v>7</v>
      </c>
      <c r="R8" s="51" t="s">
        <v>494</v>
      </c>
      <c r="U8" s="53">
        <v>0</v>
      </c>
      <c r="V8" s="48">
        <v>7</v>
      </c>
      <c r="W8" s="53">
        <v>0</v>
      </c>
    </row>
    <row r="9" spans="2:23" x14ac:dyDescent="0.2">
      <c r="C9" s="25">
        <v>3</v>
      </c>
      <c r="D9" s="49" t="s">
        <v>82</v>
      </c>
      <c r="E9" s="48">
        <v>8</v>
      </c>
      <c r="F9" s="48" t="str">
        <f t="shared" si="0"/>
        <v>3</v>
      </c>
      <c r="H9" s="25">
        <v>3</v>
      </c>
      <c r="J9" s="51" t="s">
        <v>82</v>
      </c>
      <c r="K9" s="48">
        <v>8</v>
      </c>
      <c r="L9" s="51" t="s">
        <v>82</v>
      </c>
      <c r="N9" s="25">
        <v>3</v>
      </c>
      <c r="O9" s="25" t="s">
        <v>34</v>
      </c>
      <c r="P9" s="51" t="str">
        <f t="shared" si="1"/>
        <v>3b</v>
      </c>
      <c r="Q9" s="48">
        <v>8</v>
      </c>
      <c r="R9" s="51" t="s">
        <v>495</v>
      </c>
      <c r="U9" s="53">
        <v>0</v>
      </c>
      <c r="V9" s="48">
        <v>8</v>
      </c>
      <c r="W9" s="53">
        <v>0</v>
      </c>
    </row>
    <row r="10" spans="2:23" x14ac:dyDescent="0.2">
      <c r="B10" s="25" t="s">
        <v>68</v>
      </c>
      <c r="C10" s="25">
        <v>3</v>
      </c>
      <c r="D10" s="49" t="s">
        <v>107</v>
      </c>
      <c r="E10" s="48">
        <v>9</v>
      </c>
      <c r="F10" s="48" t="str">
        <f t="shared" si="0"/>
        <v>+3</v>
      </c>
      <c r="H10" s="25">
        <v>3</v>
      </c>
      <c r="I10" s="25" t="s">
        <v>68</v>
      </c>
      <c r="J10" s="51" t="s">
        <v>83</v>
      </c>
      <c r="K10" s="48">
        <v>9</v>
      </c>
      <c r="L10" s="51" t="s">
        <v>83</v>
      </c>
      <c r="N10" s="25">
        <v>3</v>
      </c>
      <c r="O10" s="25" t="s">
        <v>69</v>
      </c>
      <c r="P10" s="51" t="str">
        <f t="shared" si="1"/>
        <v>3a</v>
      </c>
      <c r="Q10" s="48">
        <v>9</v>
      </c>
      <c r="R10" s="51" t="s">
        <v>496</v>
      </c>
      <c r="U10" s="53">
        <v>0</v>
      </c>
      <c r="V10" s="48">
        <v>9</v>
      </c>
      <c r="W10" s="53">
        <v>0</v>
      </c>
    </row>
    <row r="11" spans="2:23" x14ac:dyDescent="0.2">
      <c r="B11" s="25" t="s">
        <v>67</v>
      </c>
      <c r="C11" s="25">
        <v>4</v>
      </c>
      <c r="D11" s="49" t="s">
        <v>108</v>
      </c>
      <c r="E11" s="48">
        <v>10</v>
      </c>
      <c r="F11" s="48" t="str">
        <f t="shared" si="0"/>
        <v>-4</v>
      </c>
      <c r="H11" s="25">
        <v>4</v>
      </c>
      <c r="I11" s="25" t="s">
        <v>67</v>
      </c>
      <c r="J11" s="51" t="s">
        <v>84</v>
      </c>
      <c r="K11" s="48">
        <v>10</v>
      </c>
      <c r="L11" s="51" t="s">
        <v>84</v>
      </c>
      <c r="N11" s="25">
        <v>4</v>
      </c>
      <c r="O11" s="25" t="s">
        <v>70</v>
      </c>
      <c r="P11" s="51" t="str">
        <f t="shared" si="1"/>
        <v>4c</v>
      </c>
      <c r="Q11" s="48">
        <v>10</v>
      </c>
      <c r="R11" s="51" t="s">
        <v>497</v>
      </c>
      <c r="U11" s="53">
        <v>0</v>
      </c>
      <c r="V11" s="48">
        <v>10</v>
      </c>
      <c r="W11" s="53">
        <v>0</v>
      </c>
    </row>
    <row r="12" spans="2:23" x14ac:dyDescent="0.2">
      <c r="C12" s="25">
        <v>4</v>
      </c>
      <c r="D12" s="49" t="s">
        <v>85</v>
      </c>
      <c r="E12" s="48">
        <v>11</v>
      </c>
      <c r="F12" s="48" t="str">
        <f t="shared" si="0"/>
        <v>4</v>
      </c>
      <c r="H12" s="25">
        <v>4</v>
      </c>
      <c r="J12" s="51" t="s">
        <v>85</v>
      </c>
      <c r="K12" s="48">
        <v>11</v>
      </c>
      <c r="L12" s="51" t="s">
        <v>85</v>
      </c>
      <c r="N12" s="25">
        <v>4</v>
      </c>
      <c r="O12" s="25" t="s">
        <v>34</v>
      </c>
      <c r="P12" s="51" t="str">
        <f t="shared" si="1"/>
        <v>4b</v>
      </c>
      <c r="Q12" s="48">
        <v>11</v>
      </c>
      <c r="R12" s="51" t="s">
        <v>498</v>
      </c>
      <c r="U12" s="53">
        <v>0</v>
      </c>
      <c r="V12" s="48">
        <v>11</v>
      </c>
      <c r="W12" s="53">
        <v>0</v>
      </c>
    </row>
    <row r="13" spans="2:23" x14ac:dyDescent="0.2">
      <c r="B13" s="25" t="s">
        <v>68</v>
      </c>
      <c r="C13" s="25">
        <v>4</v>
      </c>
      <c r="D13" s="49" t="s">
        <v>109</v>
      </c>
      <c r="E13" s="48">
        <v>12</v>
      </c>
      <c r="F13" s="48" t="str">
        <f t="shared" si="0"/>
        <v>+4</v>
      </c>
      <c r="H13" s="25">
        <v>4</v>
      </c>
      <c r="I13" s="25" t="s">
        <v>68</v>
      </c>
      <c r="J13" s="51" t="s">
        <v>86</v>
      </c>
      <c r="K13" s="48">
        <v>12</v>
      </c>
      <c r="L13" s="51" t="s">
        <v>86</v>
      </c>
      <c r="N13" s="25">
        <v>4</v>
      </c>
      <c r="O13" s="25" t="s">
        <v>69</v>
      </c>
      <c r="P13" s="51" t="str">
        <f t="shared" si="1"/>
        <v>4a</v>
      </c>
      <c r="Q13" s="48">
        <v>12</v>
      </c>
      <c r="R13" s="51" t="s">
        <v>499</v>
      </c>
      <c r="U13" s="53">
        <v>0</v>
      </c>
      <c r="V13" s="48">
        <v>12</v>
      </c>
      <c r="W13" s="53">
        <v>0</v>
      </c>
    </row>
    <row r="14" spans="2:23" x14ac:dyDescent="0.2">
      <c r="B14" s="25" t="s">
        <v>67</v>
      </c>
      <c r="C14" s="25">
        <v>5</v>
      </c>
      <c r="D14" s="49" t="s">
        <v>110</v>
      </c>
      <c r="E14" s="48">
        <v>13</v>
      </c>
      <c r="F14" s="48" t="str">
        <f t="shared" si="0"/>
        <v>-5</v>
      </c>
      <c r="H14" s="25">
        <v>5</v>
      </c>
      <c r="I14" s="25" t="s">
        <v>67</v>
      </c>
      <c r="J14" s="51" t="s">
        <v>87</v>
      </c>
      <c r="K14" s="48">
        <v>13</v>
      </c>
      <c r="L14" s="51" t="s">
        <v>87</v>
      </c>
      <c r="N14" s="25">
        <v>5</v>
      </c>
      <c r="O14" s="25" t="s">
        <v>70</v>
      </c>
      <c r="P14" s="51" t="str">
        <f t="shared" si="1"/>
        <v>5c</v>
      </c>
      <c r="Q14" s="48">
        <v>13</v>
      </c>
      <c r="R14" s="51" t="s">
        <v>500</v>
      </c>
      <c r="U14" s="53">
        <v>0</v>
      </c>
      <c r="V14" s="48">
        <v>13</v>
      </c>
      <c r="W14" s="53">
        <v>0</v>
      </c>
    </row>
    <row r="15" spans="2:23" x14ac:dyDescent="0.2">
      <c r="C15" s="25">
        <v>5</v>
      </c>
      <c r="D15" s="49" t="s">
        <v>88</v>
      </c>
      <c r="E15" s="48">
        <v>14</v>
      </c>
      <c r="F15" s="48" t="str">
        <f t="shared" si="0"/>
        <v>5</v>
      </c>
      <c r="H15" s="25">
        <v>5</v>
      </c>
      <c r="J15" s="51" t="s">
        <v>88</v>
      </c>
      <c r="K15" s="48">
        <v>14</v>
      </c>
      <c r="L15" s="51" t="s">
        <v>88</v>
      </c>
      <c r="N15" s="25">
        <v>5</v>
      </c>
      <c r="O15" s="25" t="s">
        <v>34</v>
      </c>
      <c r="P15" s="51" t="str">
        <f t="shared" si="1"/>
        <v>5b</v>
      </c>
      <c r="Q15" s="48">
        <v>14</v>
      </c>
      <c r="R15" s="51" t="s">
        <v>501</v>
      </c>
      <c r="U15" s="53">
        <v>0</v>
      </c>
      <c r="V15" s="48">
        <v>14</v>
      </c>
      <c r="W15" s="53">
        <v>0</v>
      </c>
    </row>
    <row r="16" spans="2:23" x14ac:dyDescent="0.2">
      <c r="B16" s="25" t="s">
        <v>68</v>
      </c>
      <c r="C16" s="25">
        <v>5</v>
      </c>
      <c r="D16" s="49" t="s">
        <v>111</v>
      </c>
      <c r="E16" s="48">
        <v>15</v>
      </c>
      <c r="F16" s="48" t="str">
        <f t="shared" si="0"/>
        <v>+5</v>
      </c>
      <c r="H16" s="25">
        <v>5</v>
      </c>
      <c r="I16" s="25" t="s">
        <v>68</v>
      </c>
      <c r="J16" s="51" t="s">
        <v>89</v>
      </c>
      <c r="K16" s="48">
        <v>15</v>
      </c>
      <c r="L16" s="51" t="s">
        <v>89</v>
      </c>
      <c r="N16" s="25">
        <v>5</v>
      </c>
      <c r="O16" s="25" t="s">
        <v>69</v>
      </c>
      <c r="P16" s="51" t="str">
        <f t="shared" si="1"/>
        <v>5a</v>
      </c>
      <c r="Q16" s="48">
        <v>15</v>
      </c>
      <c r="R16" s="51" t="s">
        <v>502</v>
      </c>
      <c r="U16" s="53">
        <v>0</v>
      </c>
      <c r="V16" s="48">
        <v>15</v>
      </c>
      <c r="W16" s="53">
        <v>0</v>
      </c>
    </row>
    <row r="17" spans="2:23" x14ac:dyDescent="0.2">
      <c r="B17" s="25" t="s">
        <v>67</v>
      </c>
      <c r="C17" s="25">
        <v>6</v>
      </c>
      <c r="D17" s="49" t="s">
        <v>112</v>
      </c>
      <c r="E17" s="48">
        <v>16</v>
      </c>
      <c r="F17" s="48" t="str">
        <f t="shared" si="0"/>
        <v>-6</v>
      </c>
      <c r="H17" s="25">
        <v>6</v>
      </c>
      <c r="I17" s="25" t="s">
        <v>67</v>
      </c>
      <c r="J17" s="51" t="s">
        <v>90</v>
      </c>
      <c r="K17" s="48">
        <v>16</v>
      </c>
      <c r="L17" s="51" t="s">
        <v>90</v>
      </c>
      <c r="N17" s="25">
        <v>6</v>
      </c>
      <c r="O17" s="25" t="s">
        <v>70</v>
      </c>
      <c r="P17" s="51" t="str">
        <f t="shared" si="1"/>
        <v>6c</v>
      </c>
      <c r="Q17" s="48">
        <v>16</v>
      </c>
      <c r="R17" s="51" t="s">
        <v>503</v>
      </c>
      <c r="U17" s="53">
        <v>0</v>
      </c>
      <c r="V17" s="48">
        <v>16</v>
      </c>
      <c r="W17" s="53">
        <v>0</v>
      </c>
    </row>
    <row r="18" spans="2:23" x14ac:dyDescent="0.2">
      <c r="C18" s="25">
        <v>6</v>
      </c>
      <c r="D18" s="49" t="s">
        <v>91</v>
      </c>
      <c r="E18" s="48">
        <v>17</v>
      </c>
      <c r="F18" s="48" t="str">
        <f t="shared" si="0"/>
        <v>6</v>
      </c>
      <c r="H18" s="25">
        <v>6</v>
      </c>
      <c r="J18" s="51" t="s">
        <v>91</v>
      </c>
      <c r="K18" s="48">
        <v>17</v>
      </c>
      <c r="L18" s="51" t="s">
        <v>91</v>
      </c>
      <c r="N18" s="25">
        <v>6</v>
      </c>
      <c r="O18" s="25" t="s">
        <v>34</v>
      </c>
      <c r="P18" s="51" t="str">
        <f t="shared" si="1"/>
        <v>6b</v>
      </c>
      <c r="Q18" s="48">
        <v>17</v>
      </c>
      <c r="R18" s="51" t="s">
        <v>504</v>
      </c>
      <c r="U18" s="53">
        <v>0</v>
      </c>
      <c r="V18" s="48">
        <v>17</v>
      </c>
      <c r="W18" s="53">
        <v>0</v>
      </c>
    </row>
    <row r="19" spans="2:23" x14ac:dyDescent="0.2">
      <c r="B19" s="25" t="s">
        <v>68</v>
      </c>
      <c r="C19" s="25">
        <v>6</v>
      </c>
      <c r="D19" s="49" t="s">
        <v>113</v>
      </c>
      <c r="E19" s="48">
        <v>18</v>
      </c>
      <c r="F19" s="48" t="str">
        <f t="shared" si="0"/>
        <v>+6</v>
      </c>
      <c r="H19" s="25">
        <v>6</v>
      </c>
      <c r="I19" s="25" t="s">
        <v>68</v>
      </c>
      <c r="J19" s="51" t="s">
        <v>92</v>
      </c>
      <c r="K19" s="48">
        <v>18</v>
      </c>
      <c r="L19" s="51" t="s">
        <v>92</v>
      </c>
      <c r="N19" s="25">
        <v>6</v>
      </c>
      <c r="O19" s="25" t="s">
        <v>69</v>
      </c>
      <c r="P19" s="51" t="str">
        <f t="shared" si="1"/>
        <v>6a</v>
      </c>
      <c r="Q19" s="48">
        <v>18</v>
      </c>
      <c r="R19" s="51" t="s">
        <v>505</v>
      </c>
      <c r="U19" s="53">
        <f>'Front Sheet'!CP30</f>
        <v>0</v>
      </c>
      <c r="V19" s="48">
        <v>18</v>
      </c>
      <c r="W19" s="53">
        <f t="shared" ref="W19:W41" si="2">U19</f>
        <v>0</v>
      </c>
    </row>
    <row r="20" spans="2:23" x14ac:dyDescent="0.2">
      <c r="B20" s="25" t="s">
        <v>67</v>
      </c>
      <c r="C20" s="25">
        <v>7</v>
      </c>
      <c r="D20" s="49" t="s">
        <v>114</v>
      </c>
      <c r="E20" s="48">
        <v>19</v>
      </c>
      <c r="F20" s="48" t="str">
        <f t="shared" si="0"/>
        <v>-7</v>
      </c>
      <c r="H20" s="25">
        <v>7</v>
      </c>
      <c r="I20" s="25" t="s">
        <v>67</v>
      </c>
      <c r="J20" s="51" t="s">
        <v>93</v>
      </c>
      <c r="K20" s="48">
        <v>19</v>
      </c>
      <c r="L20" s="51" t="s">
        <v>93</v>
      </c>
      <c r="N20" s="25">
        <v>7</v>
      </c>
      <c r="O20" s="25" t="s">
        <v>70</v>
      </c>
      <c r="P20" s="51" t="str">
        <f t="shared" si="1"/>
        <v>7c</v>
      </c>
      <c r="Q20" s="48">
        <v>19</v>
      </c>
      <c r="R20" s="51" t="s">
        <v>506</v>
      </c>
      <c r="U20" s="53">
        <f>'Front Sheet'!CP31</f>
        <v>0</v>
      </c>
      <c r="V20" s="48">
        <v>19</v>
      </c>
      <c r="W20" s="53">
        <f t="shared" si="2"/>
        <v>0</v>
      </c>
    </row>
    <row r="21" spans="2:23" x14ac:dyDescent="0.2">
      <c r="C21" s="25">
        <v>7</v>
      </c>
      <c r="D21" s="49" t="s">
        <v>94</v>
      </c>
      <c r="E21" s="48">
        <v>20</v>
      </c>
      <c r="F21" s="48" t="str">
        <f t="shared" si="0"/>
        <v>7</v>
      </c>
      <c r="H21" s="25">
        <v>7</v>
      </c>
      <c r="J21" s="51" t="s">
        <v>94</v>
      </c>
      <c r="K21" s="48">
        <v>20</v>
      </c>
      <c r="L21" s="51" t="s">
        <v>94</v>
      </c>
      <c r="N21" s="25">
        <v>7</v>
      </c>
      <c r="O21" s="25" t="s">
        <v>34</v>
      </c>
      <c r="P21" s="51" t="str">
        <f t="shared" si="1"/>
        <v>7b</v>
      </c>
      <c r="Q21" s="48">
        <v>20</v>
      </c>
      <c r="R21" s="51" t="s">
        <v>507</v>
      </c>
      <c r="U21" s="53">
        <f>'Front Sheet'!CP32</f>
        <v>0</v>
      </c>
      <c r="V21" s="48">
        <v>20</v>
      </c>
      <c r="W21" s="53">
        <f t="shared" si="2"/>
        <v>0</v>
      </c>
    </row>
    <row r="22" spans="2:23" x14ac:dyDescent="0.2">
      <c r="B22" s="25" t="s">
        <v>68</v>
      </c>
      <c r="C22" s="25">
        <v>7</v>
      </c>
      <c r="D22" s="49" t="s">
        <v>115</v>
      </c>
      <c r="E22" s="48">
        <v>21</v>
      </c>
      <c r="F22" s="48" t="str">
        <f t="shared" si="0"/>
        <v>+7</v>
      </c>
      <c r="H22" s="25">
        <v>7</v>
      </c>
      <c r="I22" s="25" t="s">
        <v>68</v>
      </c>
      <c r="J22" s="51" t="s">
        <v>95</v>
      </c>
      <c r="K22" s="48">
        <v>21</v>
      </c>
      <c r="L22" s="51" t="s">
        <v>95</v>
      </c>
      <c r="N22" s="25">
        <v>7</v>
      </c>
      <c r="O22" s="25" t="s">
        <v>69</v>
      </c>
      <c r="P22" s="51" t="str">
        <f t="shared" si="1"/>
        <v>7a</v>
      </c>
      <c r="Q22" s="48">
        <v>21</v>
      </c>
      <c r="R22" s="51" t="s">
        <v>508</v>
      </c>
      <c r="U22" s="53">
        <f>'Front Sheet'!CP33</f>
        <v>0</v>
      </c>
      <c r="V22" s="48">
        <v>21</v>
      </c>
      <c r="W22" s="53">
        <f t="shared" si="2"/>
        <v>0</v>
      </c>
    </row>
    <row r="23" spans="2:23" x14ac:dyDescent="0.2">
      <c r="B23" s="25" t="s">
        <v>67</v>
      </c>
      <c r="C23" s="25">
        <v>8</v>
      </c>
      <c r="D23" s="49" t="s">
        <v>116</v>
      </c>
      <c r="E23" s="48">
        <v>22</v>
      </c>
      <c r="F23" s="48" t="str">
        <f t="shared" si="0"/>
        <v>-8</v>
      </c>
      <c r="H23" s="25">
        <v>8</v>
      </c>
      <c r="I23" s="25" t="s">
        <v>67</v>
      </c>
      <c r="J23" s="51" t="s">
        <v>96</v>
      </c>
      <c r="K23" s="48">
        <v>22</v>
      </c>
      <c r="L23" s="51" t="s">
        <v>96</v>
      </c>
      <c r="N23" s="25">
        <v>8</v>
      </c>
      <c r="O23" s="25" t="s">
        <v>70</v>
      </c>
      <c r="P23" s="51" t="str">
        <f t="shared" si="1"/>
        <v>8c</v>
      </c>
      <c r="Q23" s="48">
        <v>22</v>
      </c>
      <c r="R23" s="51" t="s">
        <v>509</v>
      </c>
      <c r="U23" s="53">
        <f>'Front Sheet'!CP34</f>
        <v>0</v>
      </c>
      <c r="V23" s="48">
        <v>22</v>
      </c>
      <c r="W23" s="53">
        <f t="shared" si="2"/>
        <v>0</v>
      </c>
    </row>
    <row r="24" spans="2:23" x14ac:dyDescent="0.2">
      <c r="C24" s="25">
        <v>8</v>
      </c>
      <c r="D24" s="49" t="s">
        <v>97</v>
      </c>
      <c r="E24" s="48">
        <v>23</v>
      </c>
      <c r="F24" s="48" t="str">
        <f t="shared" si="0"/>
        <v>8</v>
      </c>
      <c r="H24" s="25">
        <v>8</v>
      </c>
      <c r="J24" s="51" t="s">
        <v>97</v>
      </c>
      <c r="K24" s="48">
        <v>23</v>
      </c>
      <c r="L24" s="51" t="s">
        <v>97</v>
      </c>
      <c r="N24" s="25">
        <v>8</v>
      </c>
      <c r="O24" s="25" t="s">
        <v>34</v>
      </c>
      <c r="P24" s="51" t="str">
        <f t="shared" si="1"/>
        <v>8b</v>
      </c>
      <c r="Q24" s="48">
        <v>23</v>
      </c>
      <c r="R24" s="51" t="s">
        <v>510</v>
      </c>
      <c r="U24" s="53">
        <f>'Front Sheet'!CP35</f>
        <v>0</v>
      </c>
      <c r="V24" s="48">
        <v>23</v>
      </c>
      <c r="W24" s="53">
        <f t="shared" si="2"/>
        <v>0</v>
      </c>
    </row>
    <row r="25" spans="2:23" x14ac:dyDescent="0.2">
      <c r="B25" s="25" t="s">
        <v>68</v>
      </c>
      <c r="C25" s="25">
        <v>8</v>
      </c>
      <c r="D25" s="49" t="s">
        <v>117</v>
      </c>
      <c r="E25" s="48">
        <v>24</v>
      </c>
      <c r="F25" s="48" t="str">
        <f t="shared" si="0"/>
        <v>+8</v>
      </c>
      <c r="H25" s="25">
        <v>8</v>
      </c>
      <c r="I25" s="25" t="s">
        <v>68</v>
      </c>
      <c r="J25" s="51" t="s">
        <v>98</v>
      </c>
      <c r="K25" s="48">
        <v>24</v>
      </c>
      <c r="L25" s="51" t="s">
        <v>98</v>
      </c>
      <c r="N25" s="25">
        <v>8</v>
      </c>
      <c r="O25" s="25" t="s">
        <v>69</v>
      </c>
      <c r="P25" s="51" t="str">
        <f t="shared" si="1"/>
        <v>8a</v>
      </c>
      <c r="Q25" s="48">
        <v>24</v>
      </c>
      <c r="R25" s="51" t="s">
        <v>511</v>
      </c>
      <c r="U25" s="53">
        <f>'Front Sheet'!CP36</f>
        <v>0</v>
      </c>
      <c r="V25" s="48">
        <v>24</v>
      </c>
      <c r="W25" s="53">
        <f t="shared" si="2"/>
        <v>0</v>
      </c>
    </row>
    <row r="26" spans="2:23" x14ac:dyDescent="0.25">
      <c r="B26" s="25" t="s">
        <v>67</v>
      </c>
      <c r="C26" s="25">
        <v>9</v>
      </c>
      <c r="D26" s="49" t="s">
        <v>118</v>
      </c>
      <c r="E26" s="48">
        <v>25</v>
      </c>
      <c r="F26" s="48" t="str">
        <f t="shared" si="0"/>
        <v>-9</v>
      </c>
      <c r="H26" s="25">
        <v>9</v>
      </c>
      <c r="I26" s="25" t="s">
        <v>67</v>
      </c>
      <c r="J26" s="51" t="s">
        <v>99</v>
      </c>
      <c r="K26" s="48">
        <v>25</v>
      </c>
      <c r="L26" s="51" t="s">
        <v>99</v>
      </c>
      <c r="N26" s="25">
        <v>9</v>
      </c>
      <c r="O26" s="25" t="s">
        <v>70</v>
      </c>
      <c r="P26" s="51" t="str">
        <f t="shared" si="1"/>
        <v>9c</v>
      </c>
      <c r="Q26" s="48">
        <v>25</v>
      </c>
      <c r="R26" s="51" t="s">
        <v>512</v>
      </c>
      <c r="U26" s="53">
        <f>'Front Sheet'!CP37</f>
        <v>0</v>
      </c>
      <c r="V26" s="48">
        <v>25</v>
      </c>
      <c r="W26" s="53">
        <f t="shared" si="2"/>
        <v>0</v>
      </c>
    </row>
    <row r="27" spans="2:23" x14ac:dyDescent="0.25">
      <c r="C27" s="25">
        <v>9</v>
      </c>
      <c r="D27" s="49" t="s">
        <v>100</v>
      </c>
      <c r="E27" s="48">
        <v>26</v>
      </c>
      <c r="F27" s="48" t="str">
        <f t="shared" si="0"/>
        <v>9</v>
      </c>
      <c r="H27" s="25">
        <v>9</v>
      </c>
      <c r="J27" s="51" t="s">
        <v>100</v>
      </c>
      <c r="K27" s="48">
        <v>26</v>
      </c>
      <c r="L27" s="51" t="s">
        <v>100</v>
      </c>
      <c r="N27" s="25">
        <v>9</v>
      </c>
      <c r="O27" s="25" t="s">
        <v>34</v>
      </c>
      <c r="P27" s="51" t="str">
        <f t="shared" si="1"/>
        <v>9b</v>
      </c>
      <c r="Q27" s="48">
        <v>26</v>
      </c>
      <c r="R27" s="51" t="s">
        <v>513</v>
      </c>
      <c r="U27" s="53">
        <f>'Front Sheet'!CP38</f>
        <v>0</v>
      </c>
      <c r="V27" s="48">
        <v>26</v>
      </c>
      <c r="W27" s="53">
        <f t="shared" si="2"/>
        <v>0</v>
      </c>
    </row>
    <row r="28" spans="2:23" ht="15.75" thickBot="1" x14ac:dyDescent="0.3">
      <c r="B28" s="25" t="s">
        <v>68</v>
      </c>
      <c r="C28" s="25">
        <v>9</v>
      </c>
      <c r="D28" s="50" t="s">
        <v>119</v>
      </c>
      <c r="E28" s="48">
        <v>27</v>
      </c>
      <c r="F28" s="48" t="str">
        <f t="shared" si="0"/>
        <v>+9</v>
      </c>
      <c r="H28" s="25">
        <v>9</v>
      </c>
      <c r="I28" s="25" t="s">
        <v>68</v>
      </c>
      <c r="J28" s="52" t="s">
        <v>101</v>
      </c>
      <c r="K28" s="48">
        <v>27</v>
      </c>
      <c r="L28" s="52" t="s">
        <v>101</v>
      </c>
      <c r="N28" s="25">
        <v>9</v>
      </c>
      <c r="O28" s="25" t="s">
        <v>69</v>
      </c>
      <c r="P28" s="52" t="str">
        <f t="shared" si="1"/>
        <v>9a</v>
      </c>
      <c r="Q28" s="48">
        <v>27</v>
      </c>
      <c r="R28" s="52" t="s">
        <v>514</v>
      </c>
      <c r="U28" s="53">
        <f>'Front Sheet'!CP39</f>
        <v>0</v>
      </c>
      <c r="V28" s="48">
        <v>27</v>
      </c>
      <c r="W28" s="53">
        <f t="shared" si="2"/>
        <v>0</v>
      </c>
    </row>
    <row r="29" spans="2:23" x14ac:dyDescent="0.25">
      <c r="U29" s="53">
        <f>'Front Sheet'!CP40</f>
        <v>0</v>
      </c>
      <c r="V29" s="48">
        <v>28</v>
      </c>
      <c r="W29" s="53">
        <f t="shared" si="2"/>
        <v>0</v>
      </c>
    </row>
    <row r="30" spans="2:23" x14ac:dyDescent="0.25">
      <c r="D30" s="25" t="str">
        <f>D2&amp;", "&amp;D3&amp;", "&amp;D4&amp;", "&amp;D5&amp;" …"</f>
        <v>-1, 1, +1, -2 …</v>
      </c>
      <c r="J30" s="197" t="str">
        <f>J2&amp;", "&amp;J3&amp;", "&amp;J4&amp;", "&amp;J5&amp;" …"</f>
        <v>1-, 1, 1+, 2- …</v>
      </c>
      <c r="L30" s="241" t="str">
        <f>L2&amp;", "&amp;L3&amp;", "&amp;L4&amp;", "&amp;L5&amp;" …"</f>
        <v>1-, 1, 1+, 2- …</v>
      </c>
      <c r="P30" s="197" t="str">
        <f>P2&amp;", "&amp;P3&amp;", "&amp;P4&amp;", "&amp;P5&amp;" …"</f>
        <v>1c, 1b, 1a, 2c …</v>
      </c>
      <c r="R30" s="241" t="str">
        <f>R2&amp;", "&amp;R3&amp;", "&amp;R4&amp;", "&amp;R5&amp;" …"</f>
        <v>1c, 1b, 1a, 2c …</v>
      </c>
      <c r="U30" s="53">
        <f>'Front Sheet'!CP41</f>
        <v>0</v>
      </c>
      <c r="V30" s="48">
        <v>29</v>
      </c>
      <c r="W30" s="53">
        <f t="shared" si="2"/>
        <v>0</v>
      </c>
    </row>
    <row r="31" spans="2:23" x14ac:dyDescent="0.25">
      <c r="D31" s="25" t="s">
        <v>423</v>
      </c>
      <c r="J31" s="197"/>
      <c r="L31" s="241"/>
      <c r="P31" s="197" t="s">
        <v>424</v>
      </c>
      <c r="R31" s="241" t="s">
        <v>424</v>
      </c>
      <c r="U31" s="53">
        <f>'Front Sheet'!CP42</f>
        <v>0</v>
      </c>
      <c r="V31" s="48">
        <v>30</v>
      </c>
      <c r="W31" s="53">
        <f t="shared" si="2"/>
        <v>0</v>
      </c>
    </row>
    <row r="32" spans="2:23" x14ac:dyDescent="0.25">
      <c r="U32" s="53">
        <f>'Front Sheet'!CP43</f>
        <v>0</v>
      </c>
      <c r="V32" s="48">
        <v>31</v>
      </c>
      <c r="W32" s="53">
        <f t="shared" si="2"/>
        <v>0</v>
      </c>
    </row>
    <row r="33" spans="21:23" x14ac:dyDescent="0.25">
      <c r="U33" s="53">
        <f>'Front Sheet'!CP44</f>
        <v>0</v>
      </c>
      <c r="V33" s="48">
        <v>32</v>
      </c>
      <c r="W33" s="53">
        <f t="shared" si="2"/>
        <v>0</v>
      </c>
    </row>
    <row r="34" spans="21:23" x14ac:dyDescent="0.25">
      <c r="U34" s="53">
        <f>'Front Sheet'!CP45</f>
        <v>0</v>
      </c>
      <c r="V34" s="48">
        <v>33</v>
      </c>
      <c r="W34" s="53">
        <f t="shared" si="2"/>
        <v>0</v>
      </c>
    </row>
    <row r="35" spans="21:23" x14ac:dyDescent="0.25">
      <c r="U35" s="53">
        <f>'Front Sheet'!CP46</f>
        <v>0</v>
      </c>
      <c r="V35" s="48">
        <v>34</v>
      </c>
      <c r="W35" s="53">
        <f t="shared" si="2"/>
        <v>0</v>
      </c>
    </row>
    <row r="36" spans="21:23" x14ac:dyDescent="0.25">
      <c r="U36" s="53">
        <f>'Front Sheet'!CP47</f>
        <v>0</v>
      </c>
      <c r="V36" s="48">
        <v>35</v>
      </c>
      <c r="W36" s="53">
        <f t="shared" si="2"/>
        <v>0</v>
      </c>
    </row>
    <row r="37" spans="21:23" x14ac:dyDescent="0.25">
      <c r="U37" s="53">
        <f>'Front Sheet'!CP48</f>
        <v>0</v>
      </c>
      <c r="V37" s="48">
        <v>36</v>
      </c>
      <c r="W37" s="53">
        <f t="shared" si="2"/>
        <v>0</v>
      </c>
    </row>
    <row r="38" spans="21:23" x14ac:dyDescent="0.25">
      <c r="U38" s="53">
        <f>'Front Sheet'!CP49</f>
        <v>0</v>
      </c>
      <c r="V38" s="48">
        <v>37</v>
      </c>
      <c r="W38" s="53">
        <f t="shared" si="2"/>
        <v>0</v>
      </c>
    </row>
    <row r="39" spans="21:23" x14ac:dyDescent="0.25">
      <c r="U39" s="53">
        <f>'Front Sheet'!CP50</f>
        <v>0</v>
      </c>
      <c r="V39" s="48">
        <v>38</v>
      </c>
      <c r="W39" s="53">
        <f t="shared" si="2"/>
        <v>0</v>
      </c>
    </row>
    <row r="40" spans="21:23" x14ac:dyDescent="0.25">
      <c r="U40" s="53">
        <f>'Front Sheet'!CP51</f>
        <v>0</v>
      </c>
      <c r="V40" s="48">
        <v>39</v>
      </c>
      <c r="W40" s="53">
        <f t="shared" si="2"/>
        <v>0</v>
      </c>
    </row>
    <row r="41" spans="21:23" x14ac:dyDescent="0.25">
      <c r="U41" s="53">
        <f>'Front Sheet'!CP52</f>
        <v>0</v>
      </c>
      <c r="V41" s="48">
        <v>40</v>
      </c>
      <c r="W41" s="53">
        <f t="shared" si="2"/>
        <v>0</v>
      </c>
    </row>
  </sheetData>
  <sheetProtection password="8678" sheet="1" objects="1" scenarios="1" selectLockedCells="1" selectUnlockedCells="1"/>
  <mergeCells count="4">
    <mergeCell ref="D1:F1"/>
    <mergeCell ref="J1:L1"/>
    <mergeCell ref="P1:R1"/>
    <mergeCell ref="U1:W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
  <sheetViews>
    <sheetView showGridLines="0" showRowColHeaders="0" tabSelected="1" workbookViewId="0">
      <selection activeCell="B3" sqref="B3"/>
    </sheetView>
  </sheetViews>
  <sheetFormatPr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L289"/>
  <sheetViews>
    <sheetView showGridLines="0" showRowColHeaders="0" zoomScale="70" zoomScaleNormal="70" zoomScalePageLayoutView="85" workbookViewId="0">
      <pane ySplit="3" topLeftCell="A267" activePane="bottomLeft" state="frozen"/>
      <selection pane="bottomLeft" activeCell="F22" sqref="F8:I22"/>
    </sheetView>
  </sheetViews>
  <sheetFormatPr defaultColWidth="8.85546875" defaultRowHeight="15" x14ac:dyDescent="0.25"/>
  <cols>
    <col min="1" max="2" width="8.85546875" style="5"/>
    <col min="3" max="3" width="8.85546875" style="19"/>
    <col min="4" max="4" width="8.85546875" style="5"/>
    <col min="5" max="5" width="8.85546875" style="118"/>
    <col min="6" max="6" width="65.85546875" style="28" customWidth="1"/>
    <col min="7" max="7" width="7.42578125" style="3" customWidth="1"/>
    <col min="8" max="8" width="43.28515625" style="104" customWidth="1"/>
    <col min="9" max="12" width="13.7109375" style="5" customWidth="1"/>
    <col min="13" max="16384" width="8.85546875" style="5"/>
  </cols>
  <sheetData>
    <row r="1" spans="1:12" s="4" customFormat="1" ht="30.75" thickBot="1" x14ac:dyDescent="0.3">
      <c r="A1" s="4">
        <f>'Front Sheet'!S5</f>
        <v>2</v>
      </c>
      <c r="B1" s="441" t="s">
        <v>380</v>
      </c>
      <c r="C1" s="441"/>
      <c r="D1" s="441"/>
      <c r="E1" s="441"/>
      <c r="F1" s="441"/>
      <c r="G1" s="2"/>
      <c r="H1" s="30"/>
      <c r="I1" s="4" t="str">
        <f>C5</f>
        <v>High quality</v>
      </c>
      <c r="J1" s="4" t="str">
        <f>C46</f>
        <v>Improve quality</v>
      </c>
      <c r="K1" s="4" t="str">
        <f>C96</f>
        <v>Sometimes hands in</v>
      </c>
      <c r="L1" s="4" t="str">
        <f>C144</f>
        <v>None submitted</v>
      </c>
    </row>
    <row r="2" spans="1:12" ht="29.1" x14ac:dyDescent="0.2">
      <c r="A2" s="442" t="s">
        <v>9</v>
      </c>
      <c r="B2" s="442"/>
      <c r="C2" s="442"/>
      <c r="D2" s="442"/>
      <c r="E2" s="442"/>
      <c r="F2" s="442"/>
      <c r="I2" s="14">
        <v>1</v>
      </c>
      <c r="J2" s="15">
        <v>2</v>
      </c>
      <c r="K2" s="15">
        <v>3</v>
      </c>
      <c r="L2" s="16">
        <v>4</v>
      </c>
    </row>
    <row r="3" spans="1:12" s="3" customFormat="1" ht="29.25" thickBot="1" x14ac:dyDescent="0.3">
      <c r="A3" s="9"/>
      <c r="B3" s="209" t="str">
        <f t="shared" ref="B3:B34" si="0">IF(LEFT(F3,1)=" ",1,"")</f>
        <v/>
      </c>
      <c r="C3" s="18"/>
      <c r="D3" s="9"/>
      <c r="E3" s="9"/>
      <c r="F3" s="28" t="s">
        <v>540</v>
      </c>
      <c r="H3" s="217"/>
      <c r="I3" s="11">
        <f>G43</f>
        <v>3</v>
      </c>
      <c r="J3" s="12">
        <f>G93</f>
        <v>3</v>
      </c>
      <c r="K3" s="12">
        <f>G141</f>
        <v>3</v>
      </c>
      <c r="L3" s="13">
        <f>G189</f>
        <v>3</v>
      </c>
    </row>
    <row r="4" spans="1:12" ht="15.75" x14ac:dyDescent="0.25">
      <c r="B4" s="209" t="str">
        <f t="shared" si="0"/>
        <v/>
      </c>
      <c r="D4" s="7">
        <v>10</v>
      </c>
      <c r="E4" s="7"/>
    </row>
    <row r="5" spans="1:12" ht="31.5" x14ac:dyDescent="0.25">
      <c r="A5" s="440">
        <v>1</v>
      </c>
      <c r="B5" s="209" t="str">
        <f t="shared" si="0"/>
        <v/>
      </c>
      <c r="C5" s="437" t="s">
        <v>358</v>
      </c>
      <c r="D5" s="358">
        <f t="shared" ref="D5:D42" si="1">IF(F5="","",D4+1)</f>
        <v>11</v>
      </c>
      <c r="E5" s="358" t="str">
        <f>"'s "</f>
        <v xml:space="preserve">'s </v>
      </c>
      <c r="F5" s="227" t="s">
        <v>443</v>
      </c>
      <c r="G5" s="366">
        <v>1</v>
      </c>
      <c r="H5" s="227" t="s">
        <v>443</v>
      </c>
      <c r="I5" s="358">
        <v>1</v>
      </c>
      <c r="K5" s="32" t="str">
        <f>IF(OR(LEFT(F5,1)=" ",RIGHT(F5,1)=" ",),1," ")</f>
        <v xml:space="preserve"> </v>
      </c>
      <c r="L5" s="32" t="str">
        <f>IF(OR(LEFT(H5,1)=" ",RIGHT(H5,1)=" ",),1," ")</f>
        <v xml:space="preserve"> </v>
      </c>
    </row>
    <row r="6" spans="1:12" ht="31.5" x14ac:dyDescent="0.25">
      <c r="A6" s="440"/>
      <c r="B6" s="209" t="str">
        <f t="shared" si="0"/>
        <v/>
      </c>
      <c r="C6" s="437"/>
      <c r="D6" s="358">
        <f t="shared" si="1"/>
        <v>12</v>
      </c>
      <c r="E6" s="358" t="str">
        <f>"'s "</f>
        <v xml:space="preserve">'s </v>
      </c>
      <c r="F6" s="227" t="s">
        <v>388</v>
      </c>
      <c r="G6" s="367">
        <v>1</v>
      </c>
      <c r="H6" s="227" t="s">
        <v>388</v>
      </c>
      <c r="I6" s="358">
        <v>1</v>
      </c>
      <c r="K6" s="32" t="str">
        <f t="shared" ref="K6:K69" si="2">IF(OR(LEFT(F6,1)=" ",RIGHT(F6,1)=" ",),1," ")</f>
        <v xml:space="preserve"> </v>
      </c>
      <c r="L6" s="32" t="str">
        <f t="shared" ref="L6:L69" si="3">IF(OR(LEFT(H6,1)=" ",RIGHT(H6,1)=" ",),1," ")</f>
        <v xml:space="preserve"> </v>
      </c>
    </row>
    <row r="7" spans="1:12" ht="31.5" x14ac:dyDescent="0.25">
      <c r="A7" s="440"/>
      <c r="B7" s="209" t="str">
        <f t="shared" si="0"/>
        <v/>
      </c>
      <c r="C7" s="437"/>
      <c r="D7" s="358">
        <f t="shared" si="1"/>
        <v>13</v>
      </c>
      <c r="E7" s="358"/>
      <c r="F7" s="345" t="s">
        <v>359</v>
      </c>
      <c r="G7" s="367">
        <v>1</v>
      </c>
      <c r="H7" s="345" t="s">
        <v>359</v>
      </c>
      <c r="I7" s="358">
        <v>1</v>
      </c>
      <c r="K7" s="32" t="str">
        <f t="shared" si="2"/>
        <v xml:space="preserve"> </v>
      </c>
      <c r="L7" s="32" t="str">
        <f t="shared" si="3"/>
        <v xml:space="preserve"> </v>
      </c>
    </row>
    <row r="8" spans="1:12" ht="15.75" x14ac:dyDescent="0.25">
      <c r="A8" s="440"/>
      <c r="B8" s="209" t="str">
        <f t="shared" si="0"/>
        <v/>
      </c>
      <c r="C8" s="437"/>
      <c r="D8" s="358" t="str">
        <f t="shared" si="1"/>
        <v/>
      </c>
      <c r="E8" s="358"/>
      <c r="F8" s="345"/>
      <c r="G8" s="367"/>
      <c r="H8" s="345"/>
      <c r="I8" s="358"/>
      <c r="K8" s="32" t="str">
        <f t="shared" si="2"/>
        <v xml:space="preserve"> </v>
      </c>
      <c r="L8" s="32" t="str">
        <f t="shared" si="3"/>
        <v xml:space="preserve"> </v>
      </c>
    </row>
    <row r="9" spans="1:12" ht="15.75" x14ac:dyDescent="0.25">
      <c r="A9" s="440"/>
      <c r="B9" s="209" t="str">
        <f t="shared" si="0"/>
        <v/>
      </c>
      <c r="C9" s="437"/>
      <c r="D9" s="358" t="str">
        <f t="shared" si="1"/>
        <v/>
      </c>
      <c r="E9" s="358"/>
      <c r="F9" s="345"/>
      <c r="G9" s="367"/>
      <c r="H9" s="345"/>
      <c r="I9" s="358"/>
      <c r="K9" s="32" t="str">
        <f t="shared" si="2"/>
        <v xml:space="preserve"> </v>
      </c>
      <c r="L9" s="32" t="str">
        <f t="shared" si="3"/>
        <v xml:space="preserve"> </v>
      </c>
    </row>
    <row r="10" spans="1:12" ht="15.75" x14ac:dyDescent="0.25">
      <c r="A10" s="440"/>
      <c r="B10" s="209" t="str">
        <f t="shared" si="0"/>
        <v/>
      </c>
      <c r="C10" s="437"/>
      <c r="D10" s="358" t="str">
        <f t="shared" si="1"/>
        <v/>
      </c>
      <c r="E10" s="358"/>
      <c r="F10" s="345"/>
      <c r="G10" s="367"/>
      <c r="H10" s="345"/>
      <c r="I10" s="358"/>
      <c r="K10" s="32" t="str">
        <f t="shared" si="2"/>
        <v xml:space="preserve"> </v>
      </c>
      <c r="L10" s="32" t="str">
        <f t="shared" si="3"/>
        <v xml:space="preserve"> </v>
      </c>
    </row>
    <row r="11" spans="1:12" ht="15.75" x14ac:dyDescent="0.25">
      <c r="A11" s="440"/>
      <c r="B11" s="209" t="str">
        <f t="shared" si="0"/>
        <v/>
      </c>
      <c r="C11" s="437"/>
      <c r="D11" s="358" t="str">
        <f t="shared" si="1"/>
        <v/>
      </c>
      <c r="E11" s="358"/>
      <c r="F11" s="345"/>
      <c r="G11" s="359"/>
      <c r="H11" s="345"/>
      <c r="I11" s="358"/>
      <c r="K11" s="32" t="str">
        <f t="shared" si="2"/>
        <v xml:space="preserve"> </v>
      </c>
      <c r="L11" s="32" t="str">
        <f t="shared" si="3"/>
        <v xml:space="preserve"> </v>
      </c>
    </row>
    <row r="12" spans="1:12" ht="15.75" x14ac:dyDescent="0.25">
      <c r="A12" s="440"/>
      <c r="B12" s="209" t="str">
        <f t="shared" si="0"/>
        <v/>
      </c>
      <c r="C12" s="437"/>
      <c r="D12" s="358" t="str">
        <f t="shared" si="1"/>
        <v/>
      </c>
      <c r="E12" s="358"/>
      <c r="F12" s="345"/>
      <c r="G12" s="359"/>
      <c r="H12" s="345"/>
      <c r="I12" s="358"/>
      <c r="K12" s="32" t="str">
        <f t="shared" si="2"/>
        <v xml:space="preserve"> </v>
      </c>
      <c r="L12" s="32" t="str">
        <f t="shared" si="3"/>
        <v xml:space="preserve"> </v>
      </c>
    </row>
    <row r="13" spans="1:12" ht="15.75" x14ac:dyDescent="0.25">
      <c r="A13" s="440"/>
      <c r="B13" s="209" t="str">
        <f t="shared" si="0"/>
        <v/>
      </c>
      <c r="C13" s="437"/>
      <c r="D13" s="358" t="str">
        <f t="shared" si="1"/>
        <v/>
      </c>
      <c r="E13" s="358"/>
      <c r="F13" s="345"/>
      <c r="G13" s="359"/>
      <c r="H13" s="345"/>
      <c r="I13" s="358"/>
      <c r="K13" s="32" t="str">
        <f t="shared" si="2"/>
        <v xml:space="preserve"> </v>
      </c>
      <c r="L13" s="32" t="str">
        <f t="shared" si="3"/>
        <v xml:space="preserve"> </v>
      </c>
    </row>
    <row r="14" spans="1:12" ht="15.75" x14ac:dyDescent="0.25">
      <c r="A14" s="440"/>
      <c r="B14" s="209" t="str">
        <f t="shared" si="0"/>
        <v/>
      </c>
      <c r="C14" s="437"/>
      <c r="D14" s="358" t="str">
        <f t="shared" si="1"/>
        <v/>
      </c>
      <c r="E14" s="358"/>
      <c r="F14" s="345"/>
      <c r="G14" s="359"/>
      <c r="H14" s="345"/>
      <c r="I14" s="358"/>
      <c r="K14" s="32" t="str">
        <f t="shared" si="2"/>
        <v xml:space="preserve"> </v>
      </c>
      <c r="L14" s="32" t="str">
        <f t="shared" si="3"/>
        <v xml:space="preserve"> </v>
      </c>
    </row>
    <row r="15" spans="1:12" ht="15.75" x14ac:dyDescent="0.25">
      <c r="A15" s="440"/>
      <c r="B15" s="209" t="str">
        <f t="shared" si="0"/>
        <v/>
      </c>
      <c r="C15" s="437"/>
      <c r="D15" s="358" t="str">
        <f t="shared" si="1"/>
        <v/>
      </c>
      <c r="E15" s="358"/>
      <c r="F15" s="345"/>
      <c r="G15" s="359"/>
      <c r="H15" s="345"/>
      <c r="I15" s="358"/>
      <c r="K15" s="32" t="str">
        <f t="shared" si="2"/>
        <v xml:space="preserve"> </v>
      </c>
      <c r="L15" s="32" t="str">
        <f t="shared" si="3"/>
        <v xml:space="preserve"> </v>
      </c>
    </row>
    <row r="16" spans="1:12" ht="15.75" x14ac:dyDescent="0.25">
      <c r="A16" s="440"/>
      <c r="B16" s="209" t="str">
        <f t="shared" si="0"/>
        <v/>
      </c>
      <c r="C16" s="437"/>
      <c r="D16" s="358" t="str">
        <f t="shared" si="1"/>
        <v/>
      </c>
      <c r="E16" s="358"/>
      <c r="F16" s="345"/>
      <c r="G16" s="359"/>
      <c r="H16" s="345"/>
      <c r="I16" s="358"/>
      <c r="K16" s="32" t="str">
        <f t="shared" si="2"/>
        <v xml:space="preserve"> </v>
      </c>
      <c r="L16" s="32" t="str">
        <f t="shared" si="3"/>
        <v xml:space="preserve"> </v>
      </c>
    </row>
    <row r="17" spans="1:12" ht="15.75" x14ac:dyDescent="0.25">
      <c r="A17" s="440"/>
      <c r="B17" s="209" t="str">
        <f t="shared" si="0"/>
        <v/>
      </c>
      <c r="C17" s="437"/>
      <c r="D17" s="358" t="str">
        <f t="shared" si="1"/>
        <v/>
      </c>
      <c r="E17" s="358" t="str">
        <f t="shared" ref="E17:E22" si="4">"'s "</f>
        <v xml:space="preserve">'s </v>
      </c>
      <c r="F17" s="345"/>
      <c r="G17" s="367"/>
      <c r="H17" s="345"/>
      <c r="I17" s="358"/>
      <c r="K17" s="32" t="str">
        <f t="shared" si="2"/>
        <v xml:space="preserve"> </v>
      </c>
      <c r="L17" s="32" t="str">
        <f t="shared" si="3"/>
        <v xml:space="preserve"> </v>
      </c>
    </row>
    <row r="18" spans="1:12" ht="15.75" x14ac:dyDescent="0.25">
      <c r="A18" s="440"/>
      <c r="B18" s="209" t="str">
        <f t="shared" si="0"/>
        <v/>
      </c>
      <c r="C18" s="437"/>
      <c r="D18" s="358" t="str">
        <f t="shared" si="1"/>
        <v/>
      </c>
      <c r="E18" s="358" t="str">
        <f t="shared" si="4"/>
        <v xml:space="preserve">'s </v>
      </c>
      <c r="F18" s="345"/>
      <c r="G18" s="367"/>
      <c r="H18" s="345"/>
      <c r="I18" s="358"/>
      <c r="K18" s="32" t="str">
        <f t="shared" si="2"/>
        <v xml:space="preserve"> </v>
      </c>
      <c r="L18" s="32" t="str">
        <f t="shared" si="3"/>
        <v xml:space="preserve"> </v>
      </c>
    </row>
    <row r="19" spans="1:12" ht="15.75" x14ac:dyDescent="0.25">
      <c r="A19" s="440"/>
      <c r="B19" s="209" t="str">
        <f t="shared" si="0"/>
        <v/>
      </c>
      <c r="C19" s="437"/>
      <c r="D19" s="358" t="str">
        <f t="shared" si="1"/>
        <v/>
      </c>
      <c r="E19" s="358" t="str">
        <f t="shared" si="4"/>
        <v xml:space="preserve">'s </v>
      </c>
      <c r="F19" s="345"/>
      <c r="G19" s="367"/>
      <c r="H19" s="345"/>
      <c r="I19" s="358"/>
      <c r="K19" s="32" t="str">
        <f t="shared" si="2"/>
        <v xml:space="preserve"> </v>
      </c>
      <c r="L19" s="32" t="str">
        <f t="shared" si="3"/>
        <v xml:space="preserve"> </v>
      </c>
    </row>
    <row r="20" spans="1:12" ht="15.75" x14ac:dyDescent="0.25">
      <c r="A20" s="440"/>
      <c r="B20" s="209" t="str">
        <f t="shared" si="0"/>
        <v/>
      </c>
      <c r="C20" s="437"/>
      <c r="D20" s="358" t="str">
        <f t="shared" si="1"/>
        <v/>
      </c>
      <c r="E20" s="358" t="str">
        <f t="shared" si="4"/>
        <v xml:space="preserve">'s </v>
      </c>
      <c r="F20" s="345"/>
      <c r="G20" s="359"/>
      <c r="H20" s="345"/>
      <c r="I20" s="358"/>
      <c r="K20" s="32" t="str">
        <f t="shared" si="2"/>
        <v xml:space="preserve"> </v>
      </c>
      <c r="L20" s="32" t="str">
        <f t="shared" si="3"/>
        <v xml:space="preserve"> </v>
      </c>
    </row>
    <row r="21" spans="1:12" ht="15.75" x14ac:dyDescent="0.25">
      <c r="A21" s="440"/>
      <c r="B21" s="209" t="str">
        <f t="shared" si="0"/>
        <v/>
      </c>
      <c r="C21" s="437"/>
      <c r="D21" s="358" t="str">
        <f t="shared" si="1"/>
        <v/>
      </c>
      <c r="E21" s="358" t="str">
        <f t="shared" si="4"/>
        <v xml:space="preserve">'s </v>
      </c>
      <c r="F21" s="345"/>
      <c r="G21" s="367"/>
      <c r="H21" s="345"/>
      <c r="I21" s="358"/>
      <c r="K21" s="32" t="str">
        <f t="shared" si="2"/>
        <v xml:space="preserve"> </v>
      </c>
      <c r="L21" s="32" t="str">
        <f t="shared" si="3"/>
        <v xml:space="preserve"> </v>
      </c>
    </row>
    <row r="22" spans="1:12" ht="15.75" x14ac:dyDescent="0.25">
      <c r="A22" s="440"/>
      <c r="B22" s="209" t="str">
        <f t="shared" si="0"/>
        <v/>
      </c>
      <c r="C22" s="437"/>
      <c r="D22" s="358" t="str">
        <f t="shared" si="1"/>
        <v/>
      </c>
      <c r="E22" s="358" t="str">
        <f t="shared" si="4"/>
        <v xml:space="preserve">'s </v>
      </c>
      <c r="F22" s="345"/>
      <c r="G22" s="367"/>
      <c r="H22" s="345"/>
      <c r="I22" s="358"/>
      <c r="K22" s="32" t="str">
        <f t="shared" si="2"/>
        <v xml:space="preserve"> </v>
      </c>
      <c r="L22" s="32" t="str">
        <f t="shared" si="3"/>
        <v xml:space="preserve"> </v>
      </c>
    </row>
    <row r="23" spans="1:12" ht="15.75" x14ac:dyDescent="0.25">
      <c r="A23" s="440"/>
      <c r="B23" s="209" t="str">
        <f t="shared" si="0"/>
        <v/>
      </c>
      <c r="C23" s="437"/>
      <c r="D23" s="358" t="str">
        <f t="shared" si="1"/>
        <v/>
      </c>
      <c r="E23" s="358"/>
      <c r="F23" s="345"/>
      <c r="G23" s="367"/>
      <c r="H23" s="345"/>
      <c r="I23" s="358"/>
      <c r="K23" s="32" t="str">
        <f t="shared" si="2"/>
        <v xml:space="preserve"> </v>
      </c>
      <c r="L23" s="32" t="str">
        <f t="shared" si="3"/>
        <v xml:space="preserve"> </v>
      </c>
    </row>
    <row r="24" spans="1:12" ht="15.75" x14ac:dyDescent="0.25">
      <c r="A24" s="440"/>
      <c r="B24" s="209" t="str">
        <f t="shared" si="0"/>
        <v/>
      </c>
      <c r="C24" s="437"/>
      <c r="D24" s="358" t="str">
        <f t="shared" si="1"/>
        <v/>
      </c>
      <c r="E24" s="358"/>
      <c r="F24" s="345"/>
      <c r="G24" s="367"/>
      <c r="H24" s="345"/>
      <c r="I24" s="358"/>
      <c r="K24" s="32" t="str">
        <f t="shared" si="2"/>
        <v xml:space="preserve"> </v>
      </c>
      <c r="L24" s="32" t="str">
        <f t="shared" si="3"/>
        <v xml:space="preserve"> </v>
      </c>
    </row>
    <row r="25" spans="1:12" ht="15.75" x14ac:dyDescent="0.25">
      <c r="A25" s="440"/>
      <c r="B25" s="209" t="str">
        <f t="shared" si="0"/>
        <v/>
      </c>
      <c r="C25" s="437"/>
      <c r="D25" s="358" t="str">
        <f t="shared" si="1"/>
        <v/>
      </c>
      <c r="E25" s="358"/>
      <c r="F25" s="345"/>
      <c r="G25" s="367"/>
      <c r="H25" s="345"/>
      <c r="I25" s="358"/>
      <c r="K25" s="32" t="str">
        <f t="shared" si="2"/>
        <v xml:space="preserve"> </v>
      </c>
      <c r="L25" s="32" t="str">
        <f t="shared" si="3"/>
        <v xml:space="preserve"> </v>
      </c>
    </row>
    <row r="26" spans="1:12" ht="15.75" x14ac:dyDescent="0.25">
      <c r="A26" s="440"/>
      <c r="B26" s="209" t="str">
        <f t="shared" si="0"/>
        <v/>
      </c>
      <c r="C26" s="437"/>
      <c r="D26" s="358" t="str">
        <f t="shared" si="1"/>
        <v/>
      </c>
      <c r="E26" s="358"/>
      <c r="F26" s="345"/>
      <c r="G26" s="367"/>
      <c r="H26" s="345"/>
      <c r="I26" s="358"/>
      <c r="K26" s="32" t="str">
        <f t="shared" si="2"/>
        <v xml:space="preserve"> </v>
      </c>
      <c r="L26" s="32" t="str">
        <f t="shared" si="3"/>
        <v xml:space="preserve"> </v>
      </c>
    </row>
    <row r="27" spans="1:12" ht="15.75" x14ac:dyDescent="0.25">
      <c r="A27" s="440"/>
      <c r="B27" s="209" t="str">
        <f t="shared" si="0"/>
        <v/>
      </c>
      <c r="C27" s="437"/>
      <c r="D27" s="358" t="str">
        <f t="shared" si="1"/>
        <v/>
      </c>
      <c r="E27" s="358"/>
      <c r="F27" s="345"/>
      <c r="G27" s="367"/>
      <c r="H27" s="345"/>
      <c r="I27" s="358"/>
      <c r="K27" s="32" t="str">
        <f t="shared" si="2"/>
        <v xml:space="preserve"> </v>
      </c>
      <c r="L27" s="32" t="str">
        <f t="shared" si="3"/>
        <v xml:space="preserve"> </v>
      </c>
    </row>
    <row r="28" spans="1:12" ht="15.75" x14ac:dyDescent="0.25">
      <c r="A28" s="440"/>
      <c r="B28" s="209" t="str">
        <f t="shared" si="0"/>
        <v/>
      </c>
      <c r="C28" s="437"/>
      <c r="D28" s="358" t="str">
        <f t="shared" si="1"/>
        <v/>
      </c>
      <c r="E28" s="358"/>
      <c r="F28" s="345"/>
      <c r="G28" s="367"/>
      <c r="H28" s="345"/>
      <c r="I28" s="358"/>
      <c r="K28" s="32" t="str">
        <f t="shared" si="2"/>
        <v xml:space="preserve"> </v>
      </c>
      <c r="L28" s="32" t="str">
        <f t="shared" si="3"/>
        <v xml:space="preserve"> </v>
      </c>
    </row>
    <row r="29" spans="1:12" ht="15.75" x14ac:dyDescent="0.25">
      <c r="A29" s="440"/>
      <c r="B29" s="209" t="str">
        <f t="shared" si="0"/>
        <v/>
      </c>
      <c r="C29" s="437"/>
      <c r="D29" s="358" t="str">
        <f t="shared" si="1"/>
        <v/>
      </c>
      <c r="E29" s="358"/>
      <c r="F29" s="345"/>
      <c r="G29" s="367"/>
      <c r="H29" s="345"/>
      <c r="I29" s="358"/>
      <c r="K29" s="32" t="str">
        <f t="shared" si="2"/>
        <v xml:space="preserve"> </v>
      </c>
      <c r="L29" s="32" t="str">
        <f t="shared" si="3"/>
        <v xml:space="preserve"> </v>
      </c>
    </row>
    <row r="30" spans="1:12" ht="15.75" x14ac:dyDescent="0.25">
      <c r="A30" s="440"/>
      <c r="B30" s="209" t="str">
        <f t="shared" si="0"/>
        <v/>
      </c>
      <c r="C30" s="437"/>
      <c r="D30" s="358" t="str">
        <f t="shared" si="1"/>
        <v/>
      </c>
      <c r="E30" s="358"/>
      <c r="F30" s="345"/>
      <c r="G30" s="367"/>
      <c r="H30" s="345"/>
      <c r="I30" s="358"/>
      <c r="K30" s="32" t="str">
        <f t="shared" si="2"/>
        <v xml:space="preserve"> </v>
      </c>
      <c r="L30" s="32" t="str">
        <f t="shared" si="3"/>
        <v xml:space="preserve"> </v>
      </c>
    </row>
    <row r="31" spans="1:12" ht="15.75" x14ac:dyDescent="0.25">
      <c r="A31" s="440"/>
      <c r="B31" s="209" t="str">
        <f t="shared" si="0"/>
        <v/>
      </c>
      <c r="C31" s="437"/>
      <c r="D31" s="358" t="str">
        <f t="shared" si="1"/>
        <v/>
      </c>
      <c r="E31" s="358"/>
      <c r="F31" s="345"/>
      <c r="G31" s="367"/>
      <c r="H31" s="345"/>
      <c r="I31" s="358"/>
      <c r="K31" s="32" t="str">
        <f t="shared" si="2"/>
        <v xml:space="preserve"> </v>
      </c>
      <c r="L31" s="32" t="str">
        <f t="shared" si="3"/>
        <v xml:space="preserve"> </v>
      </c>
    </row>
    <row r="32" spans="1:12" ht="15.75" x14ac:dyDescent="0.25">
      <c r="A32" s="440"/>
      <c r="B32" s="209" t="str">
        <f t="shared" si="0"/>
        <v/>
      </c>
      <c r="C32" s="437"/>
      <c r="D32" s="358" t="str">
        <f t="shared" si="1"/>
        <v/>
      </c>
      <c r="E32" s="358"/>
      <c r="F32" s="345"/>
      <c r="G32" s="367"/>
      <c r="H32" s="345"/>
      <c r="I32" s="358"/>
      <c r="K32" s="32" t="str">
        <f t="shared" si="2"/>
        <v xml:space="preserve"> </v>
      </c>
      <c r="L32" s="32" t="str">
        <f t="shared" si="3"/>
        <v xml:space="preserve"> </v>
      </c>
    </row>
    <row r="33" spans="1:12" ht="15.75" x14ac:dyDescent="0.25">
      <c r="A33" s="440"/>
      <c r="B33" s="209" t="str">
        <f t="shared" si="0"/>
        <v/>
      </c>
      <c r="C33" s="437"/>
      <c r="D33" s="358" t="str">
        <f t="shared" si="1"/>
        <v/>
      </c>
      <c r="E33" s="358"/>
      <c r="F33" s="345"/>
      <c r="G33" s="367"/>
      <c r="H33" s="345"/>
      <c r="I33" s="358"/>
      <c r="K33" s="32" t="str">
        <f t="shared" si="2"/>
        <v xml:space="preserve"> </v>
      </c>
      <c r="L33" s="32" t="str">
        <f t="shared" si="3"/>
        <v xml:space="preserve"> </v>
      </c>
    </row>
    <row r="34" spans="1:12" ht="15.75" x14ac:dyDescent="0.25">
      <c r="A34" s="440"/>
      <c r="B34" s="209" t="str">
        <f t="shared" si="0"/>
        <v/>
      </c>
      <c r="C34" s="437"/>
      <c r="D34" s="358" t="str">
        <f t="shared" si="1"/>
        <v/>
      </c>
      <c r="E34" s="358"/>
      <c r="F34" s="345"/>
      <c r="G34" s="367"/>
      <c r="H34" s="345"/>
      <c r="I34" s="358"/>
      <c r="K34" s="32" t="str">
        <f t="shared" si="2"/>
        <v xml:space="preserve"> </v>
      </c>
      <c r="L34" s="32" t="str">
        <f t="shared" si="3"/>
        <v xml:space="preserve"> </v>
      </c>
    </row>
    <row r="35" spans="1:12" ht="15.75" x14ac:dyDescent="0.25">
      <c r="A35" s="440"/>
      <c r="B35" s="209" t="str">
        <f t="shared" ref="B35:B46" si="5">IF(LEFT(F35,1)=" ",1,"")</f>
        <v/>
      </c>
      <c r="C35" s="437"/>
      <c r="D35" s="358" t="str">
        <f t="shared" si="1"/>
        <v/>
      </c>
      <c r="E35" s="358"/>
      <c r="F35" s="345"/>
      <c r="G35" s="367"/>
      <c r="H35" s="345"/>
      <c r="I35" s="358"/>
      <c r="K35" s="32" t="str">
        <f t="shared" si="2"/>
        <v xml:space="preserve"> </v>
      </c>
      <c r="L35" s="32" t="str">
        <f t="shared" si="3"/>
        <v xml:space="preserve"> </v>
      </c>
    </row>
    <row r="36" spans="1:12" ht="15.75" x14ac:dyDescent="0.25">
      <c r="A36" s="440"/>
      <c r="B36" s="209" t="str">
        <f t="shared" si="5"/>
        <v/>
      </c>
      <c r="C36" s="437"/>
      <c r="D36" s="358" t="str">
        <f t="shared" si="1"/>
        <v/>
      </c>
      <c r="E36" s="358"/>
      <c r="F36" s="345"/>
      <c r="G36" s="367"/>
      <c r="H36" s="345"/>
      <c r="I36" s="358"/>
      <c r="K36" s="32" t="str">
        <f t="shared" si="2"/>
        <v xml:space="preserve"> </v>
      </c>
      <c r="L36" s="32" t="str">
        <f t="shared" si="3"/>
        <v xml:space="preserve"> </v>
      </c>
    </row>
    <row r="37" spans="1:12" ht="15.75" x14ac:dyDescent="0.25">
      <c r="A37" s="440"/>
      <c r="B37" s="209" t="str">
        <f t="shared" si="5"/>
        <v/>
      </c>
      <c r="C37" s="437"/>
      <c r="D37" s="358" t="str">
        <f t="shared" si="1"/>
        <v/>
      </c>
      <c r="E37" s="358"/>
      <c r="F37" s="345"/>
      <c r="G37" s="367"/>
      <c r="H37" s="345"/>
      <c r="I37" s="358"/>
      <c r="K37" s="32" t="str">
        <f t="shared" si="2"/>
        <v xml:space="preserve"> </v>
      </c>
      <c r="L37" s="32" t="str">
        <f t="shared" si="3"/>
        <v xml:space="preserve"> </v>
      </c>
    </row>
    <row r="38" spans="1:12" ht="15.75" x14ac:dyDescent="0.25">
      <c r="A38" s="440"/>
      <c r="B38" s="209" t="str">
        <f t="shared" si="5"/>
        <v/>
      </c>
      <c r="C38" s="437"/>
      <c r="D38" s="358" t="str">
        <f t="shared" si="1"/>
        <v/>
      </c>
      <c r="E38" s="358"/>
      <c r="F38" s="345"/>
      <c r="G38" s="367"/>
      <c r="H38" s="345"/>
      <c r="I38" s="358"/>
      <c r="K38" s="32" t="str">
        <f t="shared" si="2"/>
        <v xml:space="preserve"> </v>
      </c>
      <c r="L38" s="32" t="str">
        <f t="shared" si="3"/>
        <v xml:space="preserve"> </v>
      </c>
    </row>
    <row r="39" spans="1:12" ht="15.75" x14ac:dyDescent="0.25">
      <c r="A39" s="440"/>
      <c r="B39" s="209" t="str">
        <f t="shared" si="5"/>
        <v/>
      </c>
      <c r="C39" s="437"/>
      <c r="D39" s="358" t="str">
        <f t="shared" si="1"/>
        <v/>
      </c>
      <c r="E39" s="358"/>
      <c r="F39" s="345"/>
      <c r="G39" s="367"/>
      <c r="H39" s="345"/>
      <c r="I39" s="358"/>
      <c r="K39" s="32" t="str">
        <f t="shared" si="2"/>
        <v xml:space="preserve"> </v>
      </c>
      <c r="L39" s="32" t="str">
        <f t="shared" si="3"/>
        <v xml:space="preserve"> </v>
      </c>
    </row>
    <row r="40" spans="1:12" ht="15.75" x14ac:dyDescent="0.25">
      <c r="A40" s="440"/>
      <c r="B40" s="209" t="str">
        <f t="shared" si="5"/>
        <v/>
      </c>
      <c r="C40" s="437"/>
      <c r="D40" s="358" t="str">
        <f t="shared" si="1"/>
        <v/>
      </c>
      <c r="E40" s="358"/>
      <c r="F40" s="345"/>
      <c r="G40" s="367"/>
      <c r="H40" s="345"/>
      <c r="I40" s="358"/>
      <c r="K40" s="32" t="str">
        <f t="shared" si="2"/>
        <v xml:space="preserve"> </v>
      </c>
      <c r="L40" s="32" t="str">
        <f t="shared" si="3"/>
        <v xml:space="preserve"> </v>
      </c>
    </row>
    <row r="41" spans="1:12" ht="15.75" x14ac:dyDescent="0.25">
      <c r="A41" s="440"/>
      <c r="B41" s="209" t="str">
        <f t="shared" si="5"/>
        <v/>
      </c>
      <c r="C41" s="437"/>
      <c r="D41" s="358" t="str">
        <f t="shared" si="1"/>
        <v/>
      </c>
      <c r="E41" s="358"/>
      <c r="F41" s="345"/>
      <c r="G41" s="367"/>
      <c r="H41" s="345"/>
      <c r="I41" s="358"/>
      <c r="K41" s="32" t="str">
        <f t="shared" si="2"/>
        <v xml:space="preserve"> </v>
      </c>
      <c r="L41" s="32" t="str">
        <f t="shared" si="3"/>
        <v xml:space="preserve"> </v>
      </c>
    </row>
    <row r="42" spans="1:12" ht="15.75" x14ac:dyDescent="0.25">
      <c r="A42" s="440"/>
      <c r="B42" s="209" t="str">
        <f t="shared" si="5"/>
        <v/>
      </c>
      <c r="C42" s="437"/>
      <c r="D42" s="358" t="str">
        <f t="shared" si="1"/>
        <v/>
      </c>
      <c r="E42" s="358"/>
      <c r="F42" s="345"/>
      <c r="G42" s="367"/>
      <c r="H42" s="345"/>
      <c r="I42" s="358"/>
      <c r="K42" s="32" t="str">
        <f t="shared" si="2"/>
        <v xml:space="preserve"> </v>
      </c>
      <c r="L42" s="32" t="str">
        <f t="shared" si="3"/>
        <v xml:space="preserve"> </v>
      </c>
    </row>
    <row r="43" spans="1:12" ht="15.75" x14ac:dyDescent="0.25">
      <c r="B43" s="209" t="str">
        <f t="shared" si="5"/>
        <v/>
      </c>
      <c r="C43" s="356"/>
      <c r="D43" s="120">
        <f>COUNT(D5:D42)</f>
        <v>3</v>
      </c>
      <c r="E43" s="120"/>
      <c r="F43" s="120"/>
      <c r="G43" s="120">
        <f t="shared" ref="G43:I43" si="6">COUNT(G5:G42)</f>
        <v>3</v>
      </c>
      <c r="H43" s="120"/>
      <c r="I43" s="120">
        <f t="shared" si="6"/>
        <v>3</v>
      </c>
      <c r="K43" s="32" t="str">
        <f t="shared" si="2"/>
        <v xml:space="preserve"> </v>
      </c>
      <c r="L43" s="32" t="str">
        <f t="shared" si="3"/>
        <v xml:space="preserve"> </v>
      </c>
    </row>
    <row r="44" spans="1:12" ht="15.75" x14ac:dyDescent="0.25">
      <c r="B44" s="209" t="str">
        <f t="shared" si="5"/>
        <v/>
      </c>
      <c r="C44" s="356"/>
      <c r="D44" s="351"/>
      <c r="E44" s="351"/>
      <c r="F44" s="354"/>
      <c r="G44" s="355"/>
      <c r="H44" s="354"/>
      <c r="I44" s="351"/>
      <c r="K44" s="32" t="str">
        <f t="shared" si="2"/>
        <v xml:space="preserve"> </v>
      </c>
      <c r="L44" s="32" t="str">
        <f t="shared" si="3"/>
        <v xml:space="preserve"> </v>
      </c>
    </row>
    <row r="45" spans="1:12" ht="15.75" x14ac:dyDescent="0.25">
      <c r="B45" s="209" t="str">
        <f t="shared" si="5"/>
        <v/>
      </c>
      <c r="C45" s="356"/>
      <c r="D45" s="357">
        <v>100</v>
      </c>
      <c r="E45" s="357"/>
      <c r="F45" s="354"/>
      <c r="G45" s="355"/>
      <c r="H45" s="354"/>
      <c r="I45" s="351"/>
      <c r="K45" s="32" t="str">
        <f t="shared" si="2"/>
        <v xml:space="preserve"> </v>
      </c>
      <c r="L45" s="32" t="str">
        <f t="shared" si="3"/>
        <v xml:space="preserve"> </v>
      </c>
    </row>
    <row r="46" spans="1:12" ht="47.25" x14ac:dyDescent="0.25">
      <c r="A46" s="440">
        <v>2</v>
      </c>
      <c r="B46" s="209" t="str">
        <f t="shared" si="5"/>
        <v/>
      </c>
      <c r="C46" s="437" t="s">
        <v>246</v>
      </c>
      <c r="D46" s="358">
        <f>D45+1</f>
        <v>101</v>
      </c>
      <c r="E46" s="358"/>
      <c r="F46" s="345" t="s">
        <v>362</v>
      </c>
      <c r="G46" s="367">
        <v>1</v>
      </c>
      <c r="H46" s="345" t="s">
        <v>362</v>
      </c>
      <c r="I46" s="358">
        <v>1</v>
      </c>
      <c r="K46" s="32" t="str">
        <f t="shared" si="2"/>
        <v xml:space="preserve"> </v>
      </c>
      <c r="L46" s="32" t="str">
        <f t="shared" si="3"/>
        <v xml:space="preserve"> </v>
      </c>
    </row>
    <row r="47" spans="1:12" ht="47.25" x14ac:dyDescent="0.25">
      <c r="A47" s="440"/>
      <c r="B47" s="209" t="str">
        <f t="shared" ref="B47:B110" si="7">IF(LEFT(F47,1)=" ",1,"")</f>
        <v/>
      </c>
      <c r="C47" s="437"/>
      <c r="D47" s="358">
        <f>IF(F47="","",D46+1)</f>
        <v>102</v>
      </c>
      <c r="E47" s="358" t="str">
        <f>"'s "</f>
        <v xml:space="preserve">'s </v>
      </c>
      <c r="F47" s="345" t="s">
        <v>260</v>
      </c>
      <c r="G47" s="367">
        <v>1</v>
      </c>
      <c r="H47" s="345" t="s">
        <v>260</v>
      </c>
      <c r="I47" s="358">
        <v>1</v>
      </c>
      <c r="K47" s="32" t="str">
        <f t="shared" si="2"/>
        <v xml:space="preserve"> </v>
      </c>
      <c r="L47" s="32" t="str">
        <f t="shared" si="3"/>
        <v xml:space="preserve"> </v>
      </c>
    </row>
    <row r="48" spans="1:12" ht="47.25" x14ac:dyDescent="0.25">
      <c r="A48" s="440"/>
      <c r="B48" s="209" t="str">
        <f t="shared" si="7"/>
        <v/>
      </c>
      <c r="C48" s="437"/>
      <c r="D48" s="358">
        <f t="shared" ref="D48:D65" si="8">IF(F48="","",D47+1)</f>
        <v>103</v>
      </c>
      <c r="E48" s="358" t="str">
        <f>"'s "</f>
        <v xml:space="preserve">'s </v>
      </c>
      <c r="F48" s="345" t="s">
        <v>361</v>
      </c>
      <c r="G48" s="367">
        <v>1</v>
      </c>
      <c r="H48" s="345" t="s">
        <v>361</v>
      </c>
      <c r="I48" s="358">
        <v>1</v>
      </c>
      <c r="K48" s="32" t="str">
        <f t="shared" si="2"/>
        <v xml:space="preserve"> </v>
      </c>
      <c r="L48" s="32" t="str">
        <f t="shared" si="3"/>
        <v xml:space="preserve"> </v>
      </c>
    </row>
    <row r="49" spans="1:12" ht="15.75" x14ac:dyDescent="0.25">
      <c r="A49" s="440"/>
      <c r="B49" s="209" t="str">
        <f t="shared" si="7"/>
        <v/>
      </c>
      <c r="C49" s="437"/>
      <c r="D49" s="358" t="str">
        <f t="shared" si="8"/>
        <v/>
      </c>
      <c r="E49" s="358"/>
      <c r="F49" s="345"/>
      <c r="G49" s="367"/>
      <c r="H49" s="345"/>
      <c r="I49" s="358"/>
      <c r="K49" s="32" t="str">
        <f t="shared" si="2"/>
        <v xml:space="preserve"> </v>
      </c>
      <c r="L49" s="32" t="str">
        <f t="shared" si="3"/>
        <v xml:space="preserve"> </v>
      </c>
    </row>
    <row r="50" spans="1:12" ht="15.75" x14ac:dyDescent="0.25">
      <c r="A50" s="440"/>
      <c r="B50" s="209" t="str">
        <f t="shared" si="7"/>
        <v/>
      </c>
      <c r="C50" s="437"/>
      <c r="D50" s="358" t="str">
        <f t="shared" si="8"/>
        <v/>
      </c>
      <c r="E50" s="358" t="str">
        <f>"'s "</f>
        <v xml:space="preserve">'s </v>
      </c>
      <c r="F50" s="345"/>
      <c r="G50" s="367"/>
      <c r="H50" s="345"/>
      <c r="I50" s="358"/>
      <c r="K50" s="32" t="str">
        <f t="shared" si="2"/>
        <v xml:space="preserve"> </v>
      </c>
      <c r="L50" s="32" t="str">
        <f t="shared" si="3"/>
        <v xml:space="preserve"> </v>
      </c>
    </row>
    <row r="51" spans="1:12" ht="15.75" x14ac:dyDescent="0.25">
      <c r="A51" s="440"/>
      <c r="B51" s="209" t="str">
        <f t="shared" si="7"/>
        <v/>
      </c>
      <c r="C51" s="437"/>
      <c r="D51" s="358" t="str">
        <f t="shared" si="8"/>
        <v/>
      </c>
      <c r="E51" s="358" t="str">
        <f>"'s "</f>
        <v xml:space="preserve">'s </v>
      </c>
      <c r="F51" s="345"/>
      <c r="G51" s="367"/>
      <c r="H51" s="345"/>
      <c r="I51" s="358"/>
      <c r="K51" s="32" t="str">
        <f t="shared" si="2"/>
        <v xml:space="preserve"> </v>
      </c>
      <c r="L51" s="32" t="str">
        <f t="shared" si="3"/>
        <v xml:space="preserve"> </v>
      </c>
    </row>
    <row r="52" spans="1:12" ht="15.75" x14ac:dyDescent="0.25">
      <c r="A52" s="440"/>
      <c r="B52" s="209" t="str">
        <f t="shared" si="7"/>
        <v/>
      </c>
      <c r="C52" s="437"/>
      <c r="D52" s="358" t="str">
        <f t="shared" si="8"/>
        <v/>
      </c>
      <c r="E52" s="358"/>
      <c r="F52" s="345"/>
      <c r="G52" s="367"/>
      <c r="H52" s="345"/>
      <c r="I52" s="358"/>
      <c r="K52" s="32" t="str">
        <f t="shared" si="2"/>
        <v xml:space="preserve"> </v>
      </c>
      <c r="L52" s="32" t="str">
        <f t="shared" si="3"/>
        <v xml:space="preserve"> </v>
      </c>
    </row>
    <row r="53" spans="1:12" ht="15.75" x14ac:dyDescent="0.25">
      <c r="A53" s="440"/>
      <c r="B53" s="209" t="str">
        <f t="shared" si="7"/>
        <v/>
      </c>
      <c r="C53" s="437"/>
      <c r="D53" s="358" t="str">
        <f t="shared" si="8"/>
        <v/>
      </c>
      <c r="E53" s="358"/>
      <c r="F53" s="345"/>
      <c r="G53" s="367"/>
      <c r="H53" s="345"/>
      <c r="I53" s="358"/>
      <c r="K53" s="32" t="str">
        <f t="shared" si="2"/>
        <v xml:space="preserve"> </v>
      </c>
      <c r="L53" s="32" t="str">
        <f t="shared" si="3"/>
        <v xml:space="preserve"> </v>
      </c>
    </row>
    <row r="54" spans="1:12" ht="15.75" x14ac:dyDescent="0.25">
      <c r="A54" s="440"/>
      <c r="B54" s="209" t="str">
        <f t="shared" si="7"/>
        <v/>
      </c>
      <c r="C54" s="437"/>
      <c r="D54" s="358" t="str">
        <f t="shared" si="8"/>
        <v/>
      </c>
      <c r="E54" s="358" t="str">
        <f>"'s "</f>
        <v xml:space="preserve">'s </v>
      </c>
      <c r="F54" s="345"/>
      <c r="G54" s="367"/>
      <c r="H54" s="345"/>
      <c r="I54" s="358"/>
      <c r="K54" s="32" t="str">
        <f t="shared" si="2"/>
        <v xml:space="preserve"> </v>
      </c>
      <c r="L54" s="32" t="str">
        <f t="shared" si="3"/>
        <v xml:space="preserve"> </v>
      </c>
    </row>
    <row r="55" spans="1:12" ht="15.75" x14ac:dyDescent="0.25">
      <c r="A55" s="440"/>
      <c r="B55" s="209" t="str">
        <f t="shared" si="7"/>
        <v/>
      </c>
      <c r="C55" s="437"/>
      <c r="D55" s="358" t="str">
        <f t="shared" si="8"/>
        <v/>
      </c>
      <c r="E55" s="358" t="str">
        <f>"'s "</f>
        <v xml:space="preserve">'s </v>
      </c>
      <c r="F55" s="345"/>
      <c r="G55" s="367"/>
      <c r="H55" s="345"/>
      <c r="I55" s="358"/>
      <c r="K55" s="32" t="str">
        <f t="shared" si="2"/>
        <v xml:space="preserve"> </v>
      </c>
      <c r="L55" s="32" t="str">
        <f t="shared" si="3"/>
        <v xml:space="preserve"> </v>
      </c>
    </row>
    <row r="56" spans="1:12" ht="15.75" x14ac:dyDescent="0.25">
      <c r="A56" s="440"/>
      <c r="B56" s="209" t="str">
        <f t="shared" si="7"/>
        <v/>
      </c>
      <c r="C56" s="437"/>
      <c r="D56" s="358" t="str">
        <f t="shared" si="8"/>
        <v/>
      </c>
      <c r="E56" s="358"/>
      <c r="F56" s="345"/>
      <c r="G56" s="367"/>
      <c r="H56" s="345"/>
      <c r="I56" s="358"/>
      <c r="K56" s="32" t="str">
        <f t="shared" si="2"/>
        <v xml:space="preserve"> </v>
      </c>
      <c r="L56" s="32" t="str">
        <f t="shared" si="3"/>
        <v xml:space="preserve"> </v>
      </c>
    </row>
    <row r="57" spans="1:12" ht="15.75" x14ac:dyDescent="0.25">
      <c r="A57" s="440"/>
      <c r="B57" s="209" t="str">
        <f t="shared" si="7"/>
        <v/>
      </c>
      <c r="C57" s="437"/>
      <c r="D57" s="358" t="str">
        <f t="shared" si="8"/>
        <v/>
      </c>
      <c r="E57" s="358" t="str">
        <f>"'s "</f>
        <v xml:space="preserve">'s </v>
      </c>
      <c r="F57" s="345"/>
      <c r="G57" s="367"/>
      <c r="H57" s="345"/>
      <c r="I57" s="358"/>
      <c r="K57" s="32" t="str">
        <f t="shared" si="2"/>
        <v xml:space="preserve"> </v>
      </c>
      <c r="L57" s="32" t="str">
        <f t="shared" si="3"/>
        <v xml:space="preserve"> </v>
      </c>
    </row>
    <row r="58" spans="1:12" ht="15.75" x14ac:dyDescent="0.25">
      <c r="A58" s="440"/>
      <c r="B58" s="209" t="str">
        <f t="shared" si="7"/>
        <v/>
      </c>
      <c r="C58" s="437"/>
      <c r="D58" s="358" t="str">
        <f t="shared" si="8"/>
        <v/>
      </c>
      <c r="E58" s="358" t="str">
        <f>"'s "</f>
        <v xml:space="preserve">'s </v>
      </c>
      <c r="F58" s="345"/>
      <c r="G58" s="367"/>
      <c r="H58" s="345"/>
      <c r="I58" s="358"/>
      <c r="K58" s="32" t="str">
        <f t="shared" si="2"/>
        <v xml:space="preserve"> </v>
      </c>
      <c r="L58" s="32" t="str">
        <f t="shared" si="3"/>
        <v xml:space="preserve"> </v>
      </c>
    </row>
    <row r="59" spans="1:12" ht="15.75" x14ac:dyDescent="0.25">
      <c r="A59" s="440"/>
      <c r="B59" s="209" t="str">
        <f t="shared" si="7"/>
        <v/>
      </c>
      <c r="C59" s="437"/>
      <c r="D59" s="358" t="str">
        <f t="shared" si="8"/>
        <v/>
      </c>
      <c r="E59" s="358"/>
      <c r="F59" s="345"/>
      <c r="G59" s="367"/>
      <c r="H59" s="345"/>
      <c r="I59" s="358"/>
      <c r="K59" s="32" t="str">
        <f t="shared" si="2"/>
        <v xml:space="preserve"> </v>
      </c>
      <c r="L59" s="32" t="str">
        <f t="shared" si="3"/>
        <v xml:space="preserve"> </v>
      </c>
    </row>
    <row r="60" spans="1:12" ht="15.75" x14ac:dyDescent="0.25">
      <c r="A60" s="440"/>
      <c r="B60" s="209" t="str">
        <f t="shared" si="7"/>
        <v/>
      </c>
      <c r="C60" s="437"/>
      <c r="D60" s="358" t="str">
        <f t="shared" si="8"/>
        <v/>
      </c>
      <c r="E60" s="358"/>
      <c r="F60" s="345"/>
      <c r="G60" s="367"/>
      <c r="H60" s="345"/>
      <c r="I60" s="358"/>
      <c r="K60" s="32" t="str">
        <f t="shared" si="2"/>
        <v xml:space="preserve"> </v>
      </c>
      <c r="L60" s="32" t="str">
        <f t="shared" si="3"/>
        <v xml:space="preserve"> </v>
      </c>
    </row>
    <row r="61" spans="1:12" ht="15.75" x14ac:dyDescent="0.25">
      <c r="A61" s="440"/>
      <c r="B61" s="209" t="str">
        <f t="shared" si="7"/>
        <v/>
      </c>
      <c r="C61" s="437"/>
      <c r="D61" s="358" t="str">
        <f t="shared" si="8"/>
        <v/>
      </c>
      <c r="E61" s="358" t="str">
        <f>"'s "</f>
        <v xml:space="preserve">'s </v>
      </c>
      <c r="F61" s="345"/>
      <c r="G61" s="367"/>
      <c r="H61" s="345"/>
      <c r="I61" s="358"/>
      <c r="K61" s="32" t="str">
        <f t="shared" si="2"/>
        <v xml:space="preserve"> </v>
      </c>
      <c r="L61" s="32" t="str">
        <f t="shared" si="3"/>
        <v xml:space="preserve"> </v>
      </c>
    </row>
    <row r="62" spans="1:12" ht="15.75" x14ac:dyDescent="0.25">
      <c r="A62" s="440"/>
      <c r="B62" s="209" t="str">
        <f t="shared" si="7"/>
        <v/>
      </c>
      <c r="C62" s="437"/>
      <c r="D62" s="358" t="str">
        <f t="shared" si="8"/>
        <v/>
      </c>
      <c r="E62" s="358" t="str">
        <f>"'s "</f>
        <v xml:space="preserve">'s </v>
      </c>
      <c r="F62" s="345"/>
      <c r="G62" s="367"/>
      <c r="H62" s="345"/>
      <c r="I62" s="358"/>
      <c r="K62" s="32" t="str">
        <f t="shared" si="2"/>
        <v xml:space="preserve"> </v>
      </c>
      <c r="L62" s="32" t="str">
        <f t="shared" si="3"/>
        <v xml:space="preserve"> </v>
      </c>
    </row>
    <row r="63" spans="1:12" ht="15.75" x14ac:dyDescent="0.25">
      <c r="A63" s="440"/>
      <c r="B63" s="209" t="str">
        <f t="shared" si="7"/>
        <v/>
      </c>
      <c r="C63" s="437"/>
      <c r="D63" s="358" t="str">
        <f t="shared" si="8"/>
        <v/>
      </c>
      <c r="E63" s="358"/>
      <c r="F63" s="345"/>
      <c r="G63" s="367"/>
      <c r="H63" s="345"/>
      <c r="I63" s="358"/>
      <c r="K63" s="32" t="str">
        <f t="shared" si="2"/>
        <v xml:space="preserve"> </v>
      </c>
      <c r="L63" s="32" t="str">
        <f t="shared" si="3"/>
        <v xml:space="preserve"> </v>
      </c>
    </row>
    <row r="64" spans="1:12" ht="15.75" x14ac:dyDescent="0.25">
      <c r="A64" s="440"/>
      <c r="B64" s="209" t="str">
        <f t="shared" si="7"/>
        <v/>
      </c>
      <c r="C64" s="437"/>
      <c r="D64" s="358" t="str">
        <f t="shared" si="8"/>
        <v/>
      </c>
      <c r="E64" s="358"/>
      <c r="F64" s="345"/>
      <c r="G64" s="367"/>
      <c r="H64" s="345"/>
      <c r="I64" s="358"/>
      <c r="K64" s="32" t="str">
        <f t="shared" si="2"/>
        <v xml:space="preserve"> </v>
      </c>
      <c r="L64" s="32" t="str">
        <f t="shared" si="3"/>
        <v xml:space="preserve"> </v>
      </c>
    </row>
    <row r="65" spans="1:12" ht="15.75" x14ac:dyDescent="0.25">
      <c r="A65" s="440"/>
      <c r="B65" s="209" t="str">
        <f t="shared" si="7"/>
        <v/>
      </c>
      <c r="C65" s="437"/>
      <c r="D65" s="358" t="str">
        <f t="shared" si="8"/>
        <v/>
      </c>
      <c r="E65" s="358"/>
      <c r="F65" s="345"/>
      <c r="G65" s="367"/>
      <c r="H65" s="345"/>
      <c r="I65" s="358"/>
      <c r="K65" s="32" t="str">
        <f t="shared" si="2"/>
        <v xml:space="preserve"> </v>
      </c>
      <c r="L65" s="32" t="str">
        <f t="shared" si="3"/>
        <v xml:space="preserve"> </v>
      </c>
    </row>
    <row r="66" spans="1:12" ht="15.75" x14ac:dyDescent="0.25">
      <c r="A66" s="440"/>
      <c r="B66" s="209" t="str">
        <f t="shared" si="7"/>
        <v/>
      </c>
      <c r="C66" s="437"/>
      <c r="D66" s="358" t="str">
        <f t="shared" ref="D66:D69" si="9">IF(F65="","",D65+1)</f>
        <v/>
      </c>
      <c r="E66" s="358"/>
      <c r="F66" s="345"/>
      <c r="G66" s="367"/>
      <c r="H66" s="345"/>
      <c r="I66" s="358"/>
      <c r="K66" s="32" t="str">
        <f t="shared" si="2"/>
        <v xml:space="preserve"> </v>
      </c>
      <c r="L66" s="32" t="str">
        <f t="shared" si="3"/>
        <v xml:space="preserve"> </v>
      </c>
    </row>
    <row r="67" spans="1:12" ht="15.75" x14ac:dyDescent="0.25">
      <c r="A67" s="440"/>
      <c r="B67" s="209" t="str">
        <f t="shared" si="7"/>
        <v/>
      </c>
      <c r="C67" s="437"/>
      <c r="D67" s="358" t="str">
        <f t="shared" si="9"/>
        <v/>
      </c>
      <c r="E67" s="358"/>
      <c r="F67" s="345"/>
      <c r="G67" s="367"/>
      <c r="H67" s="345"/>
      <c r="I67" s="358"/>
      <c r="K67" s="32" t="str">
        <f t="shared" si="2"/>
        <v xml:space="preserve"> </v>
      </c>
      <c r="L67" s="32" t="str">
        <f t="shared" si="3"/>
        <v xml:space="preserve"> </v>
      </c>
    </row>
    <row r="68" spans="1:12" ht="15.75" x14ac:dyDescent="0.25">
      <c r="A68" s="440"/>
      <c r="B68" s="209" t="str">
        <f t="shared" si="7"/>
        <v/>
      </c>
      <c r="C68" s="437"/>
      <c r="D68" s="358" t="str">
        <f t="shared" si="9"/>
        <v/>
      </c>
      <c r="E68" s="358"/>
      <c r="F68" s="345"/>
      <c r="G68" s="367"/>
      <c r="H68" s="345"/>
      <c r="I68" s="358"/>
      <c r="K68" s="32" t="str">
        <f t="shared" si="2"/>
        <v xml:space="preserve"> </v>
      </c>
      <c r="L68" s="32" t="str">
        <f t="shared" si="3"/>
        <v xml:space="preserve"> </v>
      </c>
    </row>
    <row r="69" spans="1:12" ht="15.75" x14ac:dyDescent="0.25">
      <c r="A69" s="440"/>
      <c r="B69" s="209" t="str">
        <f t="shared" si="7"/>
        <v/>
      </c>
      <c r="C69" s="437"/>
      <c r="D69" s="358" t="str">
        <f t="shared" si="9"/>
        <v/>
      </c>
      <c r="E69" s="358"/>
      <c r="F69" s="345"/>
      <c r="G69" s="367"/>
      <c r="H69" s="345"/>
      <c r="I69" s="358"/>
      <c r="K69" s="32" t="str">
        <f t="shared" si="2"/>
        <v xml:space="preserve"> </v>
      </c>
      <c r="L69" s="32" t="str">
        <f t="shared" si="3"/>
        <v xml:space="preserve"> </v>
      </c>
    </row>
    <row r="70" spans="1:12" ht="15.75" x14ac:dyDescent="0.25">
      <c r="A70" s="440"/>
      <c r="B70" s="209" t="str">
        <f t="shared" si="7"/>
        <v/>
      </c>
      <c r="C70" s="437"/>
      <c r="D70" s="358" t="str">
        <f t="shared" ref="D70:D92" si="10">IF(F70="","",D69+1)</f>
        <v/>
      </c>
      <c r="E70" s="358"/>
      <c r="F70" s="345"/>
      <c r="G70" s="367"/>
      <c r="H70" s="345"/>
      <c r="I70" s="358"/>
      <c r="K70" s="32" t="str">
        <f t="shared" ref="K70:K133" si="11">IF(OR(LEFT(F70,1)=" ",RIGHT(F70,1)=" ",),1," ")</f>
        <v xml:space="preserve"> </v>
      </c>
      <c r="L70" s="32" t="str">
        <f t="shared" ref="L70:L133" si="12">IF(OR(LEFT(H70,1)=" ",RIGHT(H70,1)=" ",),1," ")</f>
        <v xml:space="preserve"> </v>
      </c>
    </row>
    <row r="71" spans="1:12" ht="15.75" x14ac:dyDescent="0.25">
      <c r="A71" s="440"/>
      <c r="B71" s="209" t="str">
        <f t="shared" si="7"/>
        <v/>
      </c>
      <c r="C71" s="437"/>
      <c r="D71" s="358" t="str">
        <f t="shared" si="10"/>
        <v/>
      </c>
      <c r="E71" s="358"/>
      <c r="F71" s="345"/>
      <c r="G71" s="367"/>
      <c r="H71" s="345"/>
      <c r="I71" s="358"/>
      <c r="K71" s="32" t="str">
        <f t="shared" si="11"/>
        <v xml:space="preserve"> </v>
      </c>
      <c r="L71" s="32" t="str">
        <f t="shared" si="12"/>
        <v xml:space="preserve"> </v>
      </c>
    </row>
    <row r="72" spans="1:12" ht="15.75" x14ac:dyDescent="0.25">
      <c r="A72" s="440"/>
      <c r="B72" s="209" t="str">
        <f t="shared" si="7"/>
        <v/>
      </c>
      <c r="C72" s="437"/>
      <c r="D72" s="358" t="str">
        <f t="shared" si="10"/>
        <v/>
      </c>
      <c r="E72" s="358"/>
      <c r="F72" s="345"/>
      <c r="G72" s="367"/>
      <c r="H72" s="345"/>
      <c r="I72" s="358"/>
      <c r="K72" s="32" t="str">
        <f t="shared" si="11"/>
        <v xml:space="preserve"> </v>
      </c>
      <c r="L72" s="32" t="str">
        <f t="shared" si="12"/>
        <v xml:space="preserve"> </v>
      </c>
    </row>
    <row r="73" spans="1:12" ht="15.75" x14ac:dyDescent="0.25">
      <c r="A73" s="440"/>
      <c r="B73" s="209" t="str">
        <f t="shared" si="7"/>
        <v/>
      </c>
      <c r="C73" s="437"/>
      <c r="D73" s="358" t="str">
        <f t="shared" si="10"/>
        <v/>
      </c>
      <c r="E73" s="358"/>
      <c r="F73" s="345"/>
      <c r="G73" s="367"/>
      <c r="H73" s="345"/>
      <c r="I73" s="358"/>
      <c r="K73" s="32" t="str">
        <f t="shared" si="11"/>
        <v xml:space="preserve"> </v>
      </c>
      <c r="L73" s="32" t="str">
        <f t="shared" si="12"/>
        <v xml:space="preserve"> </v>
      </c>
    </row>
    <row r="74" spans="1:12" ht="15.75" x14ac:dyDescent="0.25">
      <c r="A74" s="440"/>
      <c r="B74" s="209" t="str">
        <f t="shared" si="7"/>
        <v/>
      </c>
      <c r="C74" s="437"/>
      <c r="D74" s="358" t="str">
        <f t="shared" si="10"/>
        <v/>
      </c>
      <c r="E74" s="358"/>
      <c r="F74" s="345"/>
      <c r="G74" s="367"/>
      <c r="H74" s="345"/>
      <c r="I74" s="358"/>
      <c r="K74" s="32" t="str">
        <f t="shared" si="11"/>
        <v xml:space="preserve"> </v>
      </c>
      <c r="L74" s="32" t="str">
        <f t="shared" si="12"/>
        <v xml:space="preserve"> </v>
      </c>
    </row>
    <row r="75" spans="1:12" ht="15.75" x14ac:dyDescent="0.25">
      <c r="A75" s="440"/>
      <c r="B75" s="209" t="str">
        <f t="shared" si="7"/>
        <v/>
      </c>
      <c r="C75" s="437"/>
      <c r="D75" s="358" t="str">
        <f t="shared" si="10"/>
        <v/>
      </c>
      <c r="E75" s="358"/>
      <c r="F75" s="345"/>
      <c r="G75" s="367"/>
      <c r="H75" s="345"/>
      <c r="I75" s="358"/>
      <c r="K75" s="32" t="str">
        <f t="shared" si="11"/>
        <v xml:space="preserve"> </v>
      </c>
      <c r="L75" s="32" t="str">
        <f t="shared" si="12"/>
        <v xml:space="preserve"> </v>
      </c>
    </row>
    <row r="76" spans="1:12" ht="15.75" x14ac:dyDescent="0.25">
      <c r="A76" s="440"/>
      <c r="B76" s="209" t="str">
        <f t="shared" si="7"/>
        <v/>
      </c>
      <c r="C76" s="437"/>
      <c r="D76" s="358" t="str">
        <f t="shared" si="10"/>
        <v/>
      </c>
      <c r="E76" s="358"/>
      <c r="F76" s="345"/>
      <c r="G76" s="367"/>
      <c r="H76" s="345"/>
      <c r="I76" s="358"/>
      <c r="K76" s="32" t="str">
        <f t="shared" si="11"/>
        <v xml:space="preserve"> </v>
      </c>
      <c r="L76" s="32" t="str">
        <f t="shared" si="12"/>
        <v xml:space="preserve"> </v>
      </c>
    </row>
    <row r="77" spans="1:12" ht="15.75" x14ac:dyDescent="0.25">
      <c r="A77" s="440"/>
      <c r="B77" s="209" t="str">
        <f t="shared" si="7"/>
        <v/>
      </c>
      <c r="C77" s="437"/>
      <c r="D77" s="358" t="str">
        <f t="shared" si="10"/>
        <v/>
      </c>
      <c r="E77" s="358"/>
      <c r="F77" s="345"/>
      <c r="G77" s="367"/>
      <c r="H77" s="345"/>
      <c r="I77" s="358"/>
      <c r="K77" s="32" t="str">
        <f t="shared" si="11"/>
        <v xml:space="preserve"> </v>
      </c>
      <c r="L77" s="32" t="str">
        <f t="shared" si="12"/>
        <v xml:space="preserve"> </v>
      </c>
    </row>
    <row r="78" spans="1:12" ht="15.75" x14ac:dyDescent="0.25">
      <c r="A78" s="440"/>
      <c r="B78" s="209" t="str">
        <f t="shared" si="7"/>
        <v/>
      </c>
      <c r="C78" s="437"/>
      <c r="D78" s="358" t="str">
        <f t="shared" si="10"/>
        <v/>
      </c>
      <c r="E78" s="358"/>
      <c r="F78" s="345"/>
      <c r="G78" s="367"/>
      <c r="H78" s="345"/>
      <c r="I78" s="358"/>
      <c r="K78" s="32" t="str">
        <f t="shared" si="11"/>
        <v xml:space="preserve"> </v>
      </c>
      <c r="L78" s="32" t="str">
        <f t="shared" si="12"/>
        <v xml:space="preserve"> </v>
      </c>
    </row>
    <row r="79" spans="1:12" ht="15.75" x14ac:dyDescent="0.25">
      <c r="A79" s="440"/>
      <c r="B79" s="209" t="str">
        <f t="shared" si="7"/>
        <v/>
      </c>
      <c r="C79" s="437"/>
      <c r="D79" s="358" t="str">
        <f t="shared" si="10"/>
        <v/>
      </c>
      <c r="E79" s="358"/>
      <c r="F79" s="345"/>
      <c r="G79" s="367"/>
      <c r="H79" s="345"/>
      <c r="I79" s="358"/>
      <c r="K79" s="32" t="str">
        <f t="shared" si="11"/>
        <v xml:space="preserve"> </v>
      </c>
      <c r="L79" s="32" t="str">
        <f t="shared" si="12"/>
        <v xml:space="preserve"> </v>
      </c>
    </row>
    <row r="80" spans="1:12" ht="15.75" x14ac:dyDescent="0.25">
      <c r="A80" s="440"/>
      <c r="B80" s="209" t="str">
        <f t="shared" si="7"/>
        <v/>
      </c>
      <c r="C80" s="437"/>
      <c r="D80" s="358" t="str">
        <f t="shared" si="10"/>
        <v/>
      </c>
      <c r="E80" s="358"/>
      <c r="F80" s="345"/>
      <c r="G80" s="367"/>
      <c r="H80" s="345"/>
      <c r="I80" s="358"/>
      <c r="K80" s="32" t="str">
        <f t="shared" si="11"/>
        <v xml:space="preserve"> </v>
      </c>
      <c r="L80" s="32" t="str">
        <f t="shared" si="12"/>
        <v xml:space="preserve"> </v>
      </c>
    </row>
    <row r="81" spans="1:12" ht="15.75" x14ac:dyDescent="0.25">
      <c r="A81" s="440"/>
      <c r="B81" s="209" t="str">
        <f t="shared" si="7"/>
        <v/>
      </c>
      <c r="C81" s="437"/>
      <c r="D81" s="358" t="str">
        <f t="shared" si="10"/>
        <v/>
      </c>
      <c r="E81" s="358"/>
      <c r="F81" s="345"/>
      <c r="G81" s="367"/>
      <c r="H81" s="345"/>
      <c r="I81" s="358"/>
      <c r="K81" s="32" t="str">
        <f t="shared" si="11"/>
        <v xml:space="preserve"> </v>
      </c>
      <c r="L81" s="32" t="str">
        <f t="shared" si="12"/>
        <v xml:space="preserve"> </v>
      </c>
    </row>
    <row r="82" spans="1:12" ht="15.75" x14ac:dyDescent="0.25">
      <c r="A82" s="440"/>
      <c r="B82" s="209" t="str">
        <f t="shared" si="7"/>
        <v/>
      </c>
      <c r="C82" s="437"/>
      <c r="D82" s="358" t="str">
        <f t="shared" si="10"/>
        <v/>
      </c>
      <c r="E82" s="358"/>
      <c r="F82" s="345"/>
      <c r="G82" s="367"/>
      <c r="H82" s="345"/>
      <c r="I82" s="358"/>
      <c r="K82" s="32" t="str">
        <f t="shared" si="11"/>
        <v xml:space="preserve"> </v>
      </c>
      <c r="L82" s="32" t="str">
        <f t="shared" si="12"/>
        <v xml:space="preserve"> </v>
      </c>
    </row>
    <row r="83" spans="1:12" ht="15.75" x14ac:dyDescent="0.25">
      <c r="A83" s="440"/>
      <c r="B83" s="209" t="str">
        <f t="shared" si="7"/>
        <v/>
      </c>
      <c r="C83" s="437"/>
      <c r="D83" s="358" t="str">
        <f t="shared" si="10"/>
        <v/>
      </c>
      <c r="E83" s="358"/>
      <c r="F83" s="345"/>
      <c r="G83" s="367"/>
      <c r="H83" s="345"/>
      <c r="I83" s="358"/>
      <c r="K83" s="32" t="str">
        <f t="shared" si="11"/>
        <v xml:space="preserve"> </v>
      </c>
      <c r="L83" s="32" t="str">
        <f t="shared" si="12"/>
        <v xml:space="preserve"> </v>
      </c>
    </row>
    <row r="84" spans="1:12" ht="15.75" x14ac:dyDescent="0.25">
      <c r="A84" s="440"/>
      <c r="B84" s="209" t="str">
        <f t="shared" si="7"/>
        <v/>
      </c>
      <c r="C84" s="437"/>
      <c r="D84" s="358" t="str">
        <f t="shared" si="10"/>
        <v/>
      </c>
      <c r="E84" s="358"/>
      <c r="F84" s="345"/>
      <c r="G84" s="367"/>
      <c r="H84" s="345"/>
      <c r="I84" s="358"/>
      <c r="K84" s="32" t="str">
        <f t="shared" si="11"/>
        <v xml:space="preserve"> </v>
      </c>
      <c r="L84" s="32" t="str">
        <f t="shared" si="12"/>
        <v xml:space="preserve"> </v>
      </c>
    </row>
    <row r="85" spans="1:12" ht="15.75" x14ac:dyDescent="0.25">
      <c r="A85" s="440"/>
      <c r="B85" s="209" t="str">
        <f t="shared" si="7"/>
        <v/>
      </c>
      <c r="C85" s="437"/>
      <c r="D85" s="358" t="str">
        <f t="shared" si="10"/>
        <v/>
      </c>
      <c r="E85" s="358"/>
      <c r="F85" s="345"/>
      <c r="G85" s="367"/>
      <c r="H85" s="345"/>
      <c r="I85" s="358"/>
      <c r="K85" s="32" t="str">
        <f t="shared" si="11"/>
        <v xml:space="preserve"> </v>
      </c>
      <c r="L85" s="32" t="str">
        <f t="shared" si="12"/>
        <v xml:space="preserve"> </v>
      </c>
    </row>
    <row r="86" spans="1:12" ht="15.75" x14ac:dyDescent="0.25">
      <c r="A86" s="440"/>
      <c r="B86" s="209" t="str">
        <f t="shared" si="7"/>
        <v/>
      </c>
      <c r="C86" s="437"/>
      <c r="D86" s="358" t="str">
        <f t="shared" si="10"/>
        <v/>
      </c>
      <c r="E86" s="358"/>
      <c r="F86" s="345"/>
      <c r="G86" s="367"/>
      <c r="H86" s="345"/>
      <c r="I86" s="358"/>
      <c r="K86" s="32" t="str">
        <f t="shared" si="11"/>
        <v xml:space="preserve"> </v>
      </c>
      <c r="L86" s="32" t="str">
        <f t="shared" si="12"/>
        <v xml:space="preserve"> </v>
      </c>
    </row>
    <row r="87" spans="1:12" ht="15.75" x14ac:dyDescent="0.25">
      <c r="A87" s="440"/>
      <c r="B87" s="209" t="str">
        <f t="shared" si="7"/>
        <v/>
      </c>
      <c r="C87" s="437"/>
      <c r="D87" s="358" t="str">
        <f t="shared" si="10"/>
        <v/>
      </c>
      <c r="E87" s="358"/>
      <c r="F87" s="345"/>
      <c r="G87" s="367"/>
      <c r="H87" s="345"/>
      <c r="I87" s="358"/>
      <c r="K87" s="32" t="str">
        <f t="shared" si="11"/>
        <v xml:space="preserve"> </v>
      </c>
      <c r="L87" s="32" t="str">
        <f t="shared" si="12"/>
        <v xml:space="preserve"> </v>
      </c>
    </row>
    <row r="88" spans="1:12" ht="15.75" x14ac:dyDescent="0.25">
      <c r="A88" s="440"/>
      <c r="B88" s="209" t="str">
        <f t="shared" si="7"/>
        <v/>
      </c>
      <c r="C88" s="437"/>
      <c r="D88" s="358" t="str">
        <f t="shared" si="10"/>
        <v/>
      </c>
      <c r="E88" s="358"/>
      <c r="F88" s="345"/>
      <c r="G88" s="367"/>
      <c r="H88" s="345"/>
      <c r="I88" s="358"/>
      <c r="K88" s="32" t="str">
        <f t="shared" si="11"/>
        <v xml:space="preserve"> </v>
      </c>
      <c r="L88" s="32" t="str">
        <f t="shared" si="12"/>
        <v xml:space="preserve"> </v>
      </c>
    </row>
    <row r="89" spans="1:12" ht="15.75" x14ac:dyDescent="0.25">
      <c r="A89" s="440"/>
      <c r="B89" s="209" t="str">
        <f t="shared" si="7"/>
        <v/>
      </c>
      <c r="C89" s="437"/>
      <c r="D89" s="358" t="str">
        <f t="shared" si="10"/>
        <v/>
      </c>
      <c r="E89" s="358"/>
      <c r="F89" s="345"/>
      <c r="G89" s="367"/>
      <c r="H89" s="345"/>
      <c r="I89" s="358"/>
      <c r="K89" s="32" t="str">
        <f t="shared" si="11"/>
        <v xml:space="preserve"> </v>
      </c>
      <c r="L89" s="32" t="str">
        <f t="shared" si="12"/>
        <v xml:space="preserve"> </v>
      </c>
    </row>
    <row r="90" spans="1:12" ht="15.75" x14ac:dyDescent="0.25">
      <c r="A90" s="440"/>
      <c r="B90" s="209" t="str">
        <f t="shared" si="7"/>
        <v/>
      </c>
      <c r="C90" s="437"/>
      <c r="D90" s="358" t="str">
        <f t="shared" si="10"/>
        <v/>
      </c>
      <c r="E90" s="358"/>
      <c r="F90" s="345"/>
      <c r="G90" s="367"/>
      <c r="H90" s="345"/>
      <c r="I90" s="358"/>
      <c r="K90" s="32" t="str">
        <f t="shared" si="11"/>
        <v xml:space="preserve"> </v>
      </c>
      <c r="L90" s="32" t="str">
        <f t="shared" si="12"/>
        <v xml:space="preserve"> </v>
      </c>
    </row>
    <row r="91" spans="1:12" ht="15.75" x14ac:dyDescent="0.25">
      <c r="A91" s="440"/>
      <c r="B91" s="209" t="str">
        <f t="shared" si="7"/>
        <v/>
      </c>
      <c r="C91" s="437"/>
      <c r="D91" s="358" t="str">
        <f t="shared" si="10"/>
        <v/>
      </c>
      <c r="E91" s="358"/>
      <c r="F91" s="345"/>
      <c r="G91" s="367"/>
      <c r="H91" s="345"/>
      <c r="I91" s="358"/>
      <c r="K91" s="32" t="str">
        <f t="shared" si="11"/>
        <v xml:space="preserve"> </v>
      </c>
      <c r="L91" s="32" t="str">
        <f t="shared" si="12"/>
        <v xml:space="preserve"> </v>
      </c>
    </row>
    <row r="92" spans="1:12" ht="15.75" x14ac:dyDescent="0.25">
      <c r="A92" s="440"/>
      <c r="B92" s="209" t="str">
        <f t="shared" si="7"/>
        <v/>
      </c>
      <c r="C92" s="437"/>
      <c r="D92" s="358" t="str">
        <f t="shared" si="10"/>
        <v/>
      </c>
      <c r="E92" s="358"/>
      <c r="F92" s="345"/>
      <c r="G92" s="367"/>
      <c r="H92" s="345"/>
      <c r="I92" s="358"/>
      <c r="K92" s="32" t="str">
        <f t="shared" si="11"/>
        <v xml:space="preserve"> </v>
      </c>
      <c r="L92" s="32" t="str">
        <f t="shared" si="12"/>
        <v xml:space="preserve"> </v>
      </c>
    </row>
    <row r="93" spans="1:12" ht="15.75" x14ac:dyDescent="0.25">
      <c r="B93" s="209" t="str">
        <f t="shared" si="7"/>
        <v/>
      </c>
      <c r="C93" s="356"/>
      <c r="D93" s="120">
        <f>COUNT(D46:D92)</f>
        <v>3</v>
      </c>
      <c r="E93" s="120">
        <f t="shared" ref="E93:I93" si="13">COUNT(E46:E92)</f>
        <v>0</v>
      </c>
      <c r="F93" s="120"/>
      <c r="G93" s="120">
        <f t="shared" si="13"/>
        <v>3</v>
      </c>
      <c r="H93" s="120"/>
      <c r="I93" s="120">
        <f t="shared" si="13"/>
        <v>3</v>
      </c>
      <c r="K93" s="32" t="str">
        <f t="shared" si="11"/>
        <v xml:space="preserve"> </v>
      </c>
      <c r="L93" s="32" t="str">
        <f t="shared" si="12"/>
        <v xml:space="preserve"> </v>
      </c>
    </row>
    <row r="94" spans="1:12" s="3" customFormat="1" ht="15.75" x14ac:dyDescent="0.25">
      <c r="B94" s="209" t="str">
        <f t="shared" si="7"/>
        <v/>
      </c>
      <c r="C94" s="365"/>
      <c r="D94" s="68"/>
      <c r="E94" s="68"/>
      <c r="F94" s="354"/>
      <c r="G94" s="355"/>
      <c r="H94" s="354"/>
      <c r="I94" s="355"/>
      <c r="K94" s="32" t="str">
        <f t="shared" si="11"/>
        <v xml:space="preserve"> </v>
      </c>
      <c r="L94" s="32" t="str">
        <f t="shared" si="12"/>
        <v xml:space="preserve"> </v>
      </c>
    </row>
    <row r="95" spans="1:12" ht="15.75" x14ac:dyDescent="0.25">
      <c r="B95" s="209" t="str">
        <f t="shared" si="7"/>
        <v/>
      </c>
      <c r="C95" s="356"/>
      <c r="D95" s="357">
        <v>1000</v>
      </c>
      <c r="E95" s="357"/>
      <c r="F95" s="354"/>
      <c r="G95" s="355"/>
      <c r="H95" s="354"/>
      <c r="I95" s="351"/>
      <c r="K95" s="32" t="str">
        <f t="shared" si="11"/>
        <v xml:space="preserve"> </v>
      </c>
      <c r="L95" s="32" t="str">
        <f t="shared" si="12"/>
        <v xml:space="preserve"> </v>
      </c>
    </row>
    <row r="96" spans="1:12" ht="63" x14ac:dyDescent="0.25">
      <c r="A96" s="440">
        <v>3</v>
      </c>
      <c r="B96" s="209" t="str">
        <f t="shared" si="7"/>
        <v/>
      </c>
      <c r="C96" s="437" t="s">
        <v>345</v>
      </c>
      <c r="D96" s="358">
        <f>IF(F96="","",D95+1)</f>
        <v>1001</v>
      </c>
      <c r="E96" s="358"/>
      <c r="F96" s="345" t="s">
        <v>365</v>
      </c>
      <c r="G96" s="367">
        <v>1</v>
      </c>
      <c r="H96" s="345" t="s">
        <v>365</v>
      </c>
      <c r="I96" s="358">
        <v>1</v>
      </c>
      <c r="K96" s="32" t="str">
        <f t="shared" si="11"/>
        <v xml:space="preserve"> </v>
      </c>
      <c r="L96" s="32" t="str">
        <f t="shared" si="12"/>
        <v xml:space="preserve"> </v>
      </c>
    </row>
    <row r="97" spans="1:12" ht="63" x14ac:dyDescent="0.25">
      <c r="A97" s="440"/>
      <c r="B97" s="209" t="str">
        <f t="shared" si="7"/>
        <v/>
      </c>
      <c r="C97" s="437"/>
      <c r="D97" s="358">
        <f>IF(F97="","",D96+1)</f>
        <v>1002</v>
      </c>
      <c r="E97" s="358"/>
      <c r="F97" s="345" t="s">
        <v>363</v>
      </c>
      <c r="G97" s="367">
        <v>1</v>
      </c>
      <c r="H97" s="345" t="s">
        <v>363</v>
      </c>
      <c r="I97" s="358">
        <v>1</v>
      </c>
      <c r="K97" s="32" t="str">
        <f t="shared" si="11"/>
        <v xml:space="preserve"> </v>
      </c>
      <c r="L97" s="32" t="str">
        <f t="shared" si="12"/>
        <v xml:space="preserve"> </v>
      </c>
    </row>
    <row r="98" spans="1:12" ht="31.5" x14ac:dyDescent="0.25">
      <c r="A98" s="440"/>
      <c r="B98" s="209" t="str">
        <f t="shared" si="7"/>
        <v/>
      </c>
      <c r="C98" s="437"/>
      <c r="D98" s="358">
        <f>IF(F98="","",D97+1)</f>
        <v>1003</v>
      </c>
      <c r="E98" s="358"/>
      <c r="F98" s="345" t="s">
        <v>364</v>
      </c>
      <c r="G98" s="367">
        <v>1</v>
      </c>
      <c r="H98" s="345" t="s">
        <v>364</v>
      </c>
      <c r="I98" s="358">
        <v>1</v>
      </c>
      <c r="K98" s="32" t="str">
        <f t="shared" si="11"/>
        <v xml:space="preserve"> </v>
      </c>
      <c r="L98" s="32" t="str">
        <f t="shared" si="12"/>
        <v xml:space="preserve"> </v>
      </c>
    </row>
    <row r="99" spans="1:12" ht="15.75" x14ac:dyDescent="0.25">
      <c r="A99" s="440"/>
      <c r="B99" s="209" t="str">
        <f t="shared" si="7"/>
        <v/>
      </c>
      <c r="C99" s="437"/>
      <c r="D99" s="358" t="str">
        <f t="shared" ref="D99:D140" si="14">IF(F99="","",D98+1)</f>
        <v/>
      </c>
      <c r="E99" s="358"/>
      <c r="F99" s="345"/>
      <c r="G99" s="367"/>
      <c r="H99" s="345"/>
      <c r="I99" s="358"/>
      <c r="K99" s="32" t="str">
        <f t="shared" si="11"/>
        <v xml:space="preserve"> </v>
      </c>
      <c r="L99" s="32" t="str">
        <f t="shared" si="12"/>
        <v xml:space="preserve"> </v>
      </c>
    </row>
    <row r="100" spans="1:12" ht="15.75" x14ac:dyDescent="0.25">
      <c r="A100" s="440"/>
      <c r="B100" s="209" t="str">
        <f t="shared" si="7"/>
        <v/>
      </c>
      <c r="C100" s="437"/>
      <c r="D100" s="358" t="str">
        <f t="shared" si="14"/>
        <v/>
      </c>
      <c r="E100" s="358"/>
      <c r="F100" s="345"/>
      <c r="G100" s="367"/>
      <c r="H100" s="345"/>
      <c r="I100" s="358"/>
      <c r="K100" s="32" t="str">
        <f t="shared" si="11"/>
        <v xml:space="preserve"> </v>
      </c>
      <c r="L100" s="32" t="str">
        <f t="shared" si="12"/>
        <v xml:space="preserve"> </v>
      </c>
    </row>
    <row r="101" spans="1:12" ht="15.75" x14ac:dyDescent="0.25">
      <c r="A101" s="440"/>
      <c r="B101" s="209" t="str">
        <f t="shared" si="7"/>
        <v/>
      </c>
      <c r="C101" s="437"/>
      <c r="D101" s="358" t="str">
        <f t="shared" si="14"/>
        <v/>
      </c>
      <c r="E101" s="358"/>
      <c r="F101" s="345"/>
      <c r="G101" s="367"/>
      <c r="H101" s="345"/>
      <c r="I101" s="358"/>
      <c r="K101" s="32" t="str">
        <f t="shared" si="11"/>
        <v xml:space="preserve"> </v>
      </c>
      <c r="L101" s="32" t="str">
        <f t="shared" si="12"/>
        <v xml:space="preserve"> </v>
      </c>
    </row>
    <row r="102" spans="1:12" ht="15.75" x14ac:dyDescent="0.25">
      <c r="A102" s="440"/>
      <c r="B102" s="209" t="str">
        <f t="shared" si="7"/>
        <v/>
      </c>
      <c r="C102" s="437"/>
      <c r="D102" s="358" t="str">
        <f t="shared" si="14"/>
        <v/>
      </c>
      <c r="E102" s="358"/>
      <c r="F102" s="345"/>
      <c r="G102" s="367"/>
      <c r="H102" s="345"/>
      <c r="I102" s="358"/>
      <c r="K102" s="32" t="str">
        <f t="shared" si="11"/>
        <v xml:space="preserve"> </v>
      </c>
      <c r="L102" s="32" t="str">
        <f t="shared" si="12"/>
        <v xml:space="preserve"> </v>
      </c>
    </row>
    <row r="103" spans="1:12" ht="15.75" x14ac:dyDescent="0.25">
      <c r="A103" s="440"/>
      <c r="B103" s="209" t="str">
        <f t="shared" si="7"/>
        <v/>
      </c>
      <c r="C103" s="437"/>
      <c r="D103" s="358" t="str">
        <f t="shared" si="14"/>
        <v/>
      </c>
      <c r="E103" s="358"/>
      <c r="F103" s="345"/>
      <c r="G103" s="367"/>
      <c r="H103" s="345"/>
      <c r="I103" s="358"/>
      <c r="K103" s="32" t="str">
        <f t="shared" si="11"/>
        <v xml:space="preserve"> </v>
      </c>
      <c r="L103" s="32" t="str">
        <f t="shared" si="12"/>
        <v xml:space="preserve"> </v>
      </c>
    </row>
    <row r="104" spans="1:12" ht="15.75" x14ac:dyDescent="0.25">
      <c r="A104" s="440"/>
      <c r="B104" s="209" t="str">
        <f t="shared" si="7"/>
        <v/>
      </c>
      <c r="C104" s="437"/>
      <c r="D104" s="358" t="str">
        <f t="shared" si="14"/>
        <v/>
      </c>
      <c r="E104" s="358"/>
      <c r="F104" s="345"/>
      <c r="G104" s="367"/>
      <c r="H104" s="345"/>
      <c r="I104" s="358"/>
      <c r="K104" s="32" t="str">
        <f t="shared" si="11"/>
        <v xml:space="preserve"> </v>
      </c>
      <c r="L104" s="32" t="str">
        <f t="shared" si="12"/>
        <v xml:space="preserve"> </v>
      </c>
    </row>
    <row r="105" spans="1:12" ht="15.75" x14ac:dyDescent="0.25">
      <c r="A105" s="440"/>
      <c r="B105" s="209" t="str">
        <f t="shared" si="7"/>
        <v/>
      </c>
      <c r="C105" s="437"/>
      <c r="D105" s="358" t="str">
        <f t="shared" si="14"/>
        <v/>
      </c>
      <c r="E105" s="358"/>
      <c r="F105" s="345"/>
      <c r="G105" s="367"/>
      <c r="H105" s="345"/>
      <c r="I105" s="358"/>
      <c r="K105" s="32" t="str">
        <f t="shared" si="11"/>
        <v xml:space="preserve"> </v>
      </c>
      <c r="L105" s="32" t="str">
        <f t="shared" si="12"/>
        <v xml:space="preserve"> </v>
      </c>
    </row>
    <row r="106" spans="1:12" ht="15.75" x14ac:dyDescent="0.25">
      <c r="A106" s="440"/>
      <c r="B106" s="209" t="str">
        <f t="shared" si="7"/>
        <v/>
      </c>
      <c r="C106" s="437"/>
      <c r="D106" s="358" t="str">
        <f t="shared" si="14"/>
        <v/>
      </c>
      <c r="E106" s="358"/>
      <c r="F106" s="345"/>
      <c r="G106" s="367"/>
      <c r="H106" s="345"/>
      <c r="I106" s="358"/>
      <c r="K106" s="32" t="str">
        <f t="shared" si="11"/>
        <v xml:space="preserve"> </v>
      </c>
      <c r="L106" s="32" t="str">
        <f t="shared" si="12"/>
        <v xml:space="preserve"> </v>
      </c>
    </row>
    <row r="107" spans="1:12" ht="15.75" x14ac:dyDescent="0.25">
      <c r="A107" s="440"/>
      <c r="B107" s="209" t="str">
        <f t="shared" si="7"/>
        <v/>
      </c>
      <c r="C107" s="437"/>
      <c r="D107" s="358" t="str">
        <f t="shared" si="14"/>
        <v/>
      </c>
      <c r="E107" s="358"/>
      <c r="F107" s="345"/>
      <c r="G107" s="367"/>
      <c r="H107" s="345"/>
      <c r="I107" s="358"/>
      <c r="K107" s="32" t="str">
        <f t="shared" si="11"/>
        <v xml:space="preserve"> </v>
      </c>
      <c r="L107" s="32" t="str">
        <f t="shared" si="12"/>
        <v xml:space="preserve"> </v>
      </c>
    </row>
    <row r="108" spans="1:12" ht="15.75" x14ac:dyDescent="0.25">
      <c r="A108" s="440"/>
      <c r="B108" s="209" t="str">
        <f t="shared" si="7"/>
        <v/>
      </c>
      <c r="C108" s="437"/>
      <c r="D108" s="358" t="str">
        <f t="shared" si="14"/>
        <v/>
      </c>
      <c r="E108" s="358"/>
      <c r="F108" s="345"/>
      <c r="G108" s="367"/>
      <c r="H108" s="345"/>
      <c r="I108" s="358"/>
      <c r="K108" s="32" t="str">
        <f t="shared" si="11"/>
        <v xml:space="preserve"> </v>
      </c>
      <c r="L108" s="32" t="str">
        <f t="shared" si="12"/>
        <v xml:space="preserve"> </v>
      </c>
    </row>
    <row r="109" spans="1:12" ht="15.75" x14ac:dyDescent="0.25">
      <c r="A109" s="440"/>
      <c r="B109" s="209" t="str">
        <f t="shared" si="7"/>
        <v/>
      </c>
      <c r="C109" s="437"/>
      <c r="D109" s="358" t="str">
        <f t="shared" si="14"/>
        <v/>
      </c>
      <c r="E109" s="358"/>
      <c r="F109" s="345"/>
      <c r="G109" s="367"/>
      <c r="H109" s="345"/>
      <c r="I109" s="358"/>
      <c r="K109" s="32" t="str">
        <f t="shared" si="11"/>
        <v xml:space="preserve"> </v>
      </c>
      <c r="L109" s="32" t="str">
        <f t="shared" si="12"/>
        <v xml:space="preserve"> </v>
      </c>
    </row>
    <row r="110" spans="1:12" ht="15.75" x14ac:dyDescent="0.25">
      <c r="A110" s="440"/>
      <c r="B110" s="209" t="str">
        <f t="shared" si="7"/>
        <v/>
      </c>
      <c r="C110" s="437"/>
      <c r="D110" s="358" t="str">
        <f t="shared" si="14"/>
        <v/>
      </c>
      <c r="E110" s="358"/>
      <c r="F110" s="345"/>
      <c r="G110" s="367"/>
      <c r="H110" s="345"/>
      <c r="I110" s="358"/>
      <c r="K110" s="32" t="str">
        <f t="shared" si="11"/>
        <v xml:space="preserve"> </v>
      </c>
      <c r="L110" s="32" t="str">
        <f t="shared" si="12"/>
        <v xml:space="preserve"> </v>
      </c>
    </row>
    <row r="111" spans="1:12" ht="15.75" x14ac:dyDescent="0.25">
      <c r="A111" s="440"/>
      <c r="B111" s="209" t="str">
        <f t="shared" ref="B111:B174" si="15">IF(LEFT(F111,1)=" ",1,"")</f>
        <v/>
      </c>
      <c r="C111" s="437"/>
      <c r="D111" s="358" t="str">
        <f t="shared" si="14"/>
        <v/>
      </c>
      <c r="E111" s="358"/>
      <c r="F111" s="345"/>
      <c r="G111" s="367"/>
      <c r="H111" s="345"/>
      <c r="I111" s="358"/>
      <c r="K111" s="32" t="str">
        <f t="shared" si="11"/>
        <v xml:space="preserve"> </v>
      </c>
      <c r="L111" s="32" t="str">
        <f t="shared" si="12"/>
        <v xml:space="preserve"> </v>
      </c>
    </row>
    <row r="112" spans="1:12" ht="15.75" x14ac:dyDescent="0.25">
      <c r="A112" s="440"/>
      <c r="B112" s="209" t="str">
        <f t="shared" si="15"/>
        <v/>
      </c>
      <c r="C112" s="437"/>
      <c r="D112" s="358" t="str">
        <f t="shared" si="14"/>
        <v/>
      </c>
      <c r="E112" s="358"/>
      <c r="F112" s="345"/>
      <c r="G112" s="367"/>
      <c r="H112" s="345"/>
      <c r="I112" s="358"/>
      <c r="K112" s="32" t="str">
        <f t="shared" si="11"/>
        <v xml:space="preserve"> </v>
      </c>
      <c r="L112" s="32" t="str">
        <f t="shared" si="12"/>
        <v xml:space="preserve"> </v>
      </c>
    </row>
    <row r="113" spans="1:12" ht="15.75" x14ac:dyDescent="0.25">
      <c r="A113" s="440"/>
      <c r="B113" s="209" t="str">
        <f t="shared" si="15"/>
        <v/>
      </c>
      <c r="C113" s="437"/>
      <c r="D113" s="358" t="str">
        <f t="shared" si="14"/>
        <v/>
      </c>
      <c r="E113" s="358"/>
      <c r="F113" s="345"/>
      <c r="G113" s="367"/>
      <c r="H113" s="345"/>
      <c r="I113" s="358"/>
      <c r="K113" s="32" t="str">
        <f t="shared" si="11"/>
        <v xml:space="preserve"> </v>
      </c>
      <c r="L113" s="32" t="str">
        <f t="shared" si="12"/>
        <v xml:space="preserve"> </v>
      </c>
    </row>
    <row r="114" spans="1:12" ht="15.75" x14ac:dyDescent="0.25">
      <c r="A114" s="440"/>
      <c r="B114" s="209" t="str">
        <f t="shared" si="15"/>
        <v/>
      </c>
      <c r="C114" s="437"/>
      <c r="D114" s="358" t="str">
        <f t="shared" si="14"/>
        <v/>
      </c>
      <c r="E114" s="358"/>
      <c r="F114" s="345"/>
      <c r="G114" s="367"/>
      <c r="H114" s="345"/>
      <c r="I114" s="358"/>
      <c r="K114" s="32" t="str">
        <f t="shared" si="11"/>
        <v xml:space="preserve"> </v>
      </c>
      <c r="L114" s="32" t="str">
        <f t="shared" si="12"/>
        <v xml:space="preserve"> </v>
      </c>
    </row>
    <row r="115" spans="1:12" ht="15.75" x14ac:dyDescent="0.25">
      <c r="A115" s="440"/>
      <c r="B115" s="209" t="str">
        <f t="shared" si="15"/>
        <v/>
      </c>
      <c r="C115" s="437"/>
      <c r="D115" s="358" t="str">
        <f t="shared" si="14"/>
        <v/>
      </c>
      <c r="E115" s="358"/>
      <c r="F115" s="345"/>
      <c r="G115" s="367"/>
      <c r="H115" s="345"/>
      <c r="I115" s="358"/>
      <c r="K115" s="32" t="str">
        <f t="shared" si="11"/>
        <v xml:space="preserve"> </v>
      </c>
      <c r="L115" s="32" t="str">
        <f t="shared" si="12"/>
        <v xml:space="preserve"> </v>
      </c>
    </row>
    <row r="116" spans="1:12" ht="15.75" x14ac:dyDescent="0.25">
      <c r="A116" s="440"/>
      <c r="B116" s="209" t="str">
        <f t="shared" si="15"/>
        <v/>
      </c>
      <c r="C116" s="437"/>
      <c r="D116" s="358" t="str">
        <f t="shared" si="14"/>
        <v/>
      </c>
      <c r="E116" s="358"/>
      <c r="F116" s="345"/>
      <c r="G116" s="367"/>
      <c r="H116" s="345"/>
      <c r="I116" s="358"/>
      <c r="K116" s="32" t="str">
        <f t="shared" si="11"/>
        <v xml:space="preserve"> </v>
      </c>
      <c r="L116" s="32" t="str">
        <f t="shared" si="12"/>
        <v xml:space="preserve"> </v>
      </c>
    </row>
    <row r="117" spans="1:12" ht="15.75" x14ac:dyDescent="0.25">
      <c r="A117" s="440"/>
      <c r="B117" s="209" t="str">
        <f t="shared" si="15"/>
        <v/>
      </c>
      <c r="C117" s="437"/>
      <c r="D117" s="358" t="str">
        <f t="shared" si="14"/>
        <v/>
      </c>
      <c r="E117" s="358"/>
      <c r="F117" s="345"/>
      <c r="G117" s="367"/>
      <c r="H117" s="345"/>
      <c r="I117" s="358"/>
      <c r="K117" s="32" t="str">
        <f t="shared" si="11"/>
        <v xml:space="preserve"> </v>
      </c>
      <c r="L117" s="32" t="str">
        <f t="shared" si="12"/>
        <v xml:space="preserve"> </v>
      </c>
    </row>
    <row r="118" spans="1:12" ht="15.75" x14ac:dyDescent="0.25">
      <c r="A118" s="440"/>
      <c r="B118" s="209" t="str">
        <f t="shared" si="15"/>
        <v/>
      </c>
      <c r="C118" s="437"/>
      <c r="D118" s="358" t="str">
        <f t="shared" si="14"/>
        <v/>
      </c>
      <c r="E118" s="358"/>
      <c r="F118" s="345"/>
      <c r="G118" s="367"/>
      <c r="H118" s="345"/>
      <c r="I118" s="358"/>
      <c r="K118" s="32" t="str">
        <f t="shared" si="11"/>
        <v xml:space="preserve"> </v>
      </c>
      <c r="L118" s="32" t="str">
        <f t="shared" si="12"/>
        <v xml:space="preserve"> </v>
      </c>
    </row>
    <row r="119" spans="1:12" ht="15.75" x14ac:dyDescent="0.25">
      <c r="A119" s="440"/>
      <c r="B119" s="209" t="str">
        <f t="shared" si="15"/>
        <v/>
      </c>
      <c r="C119" s="437"/>
      <c r="D119" s="358" t="str">
        <f t="shared" si="14"/>
        <v/>
      </c>
      <c r="E119" s="358"/>
      <c r="F119" s="345"/>
      <c r="G119" s="367"/>
      <c r="H119" s="345"/>
      <c r="I119" s="358"/>
      <c r="K119" s="32" t="str">
        <f t="shared" si="11"/>
        <v xml:space="preserve"> </v>
      </c>
      <c r="L119" s="32" t="str">
        <f t="shared" si="12"/>
        <v xml:space="preserve"> </v>
      </c>
    </row>
    <row r="120" spans="1:12" ht="15.75" x14ac:dyDescent="0.25">
      <c r="A120" s="440"/>
      <c r="B120" s="209" t="str">
        <f t="shared" si="15"/>
        <v/>
      </c>
      <c r="C120" s="437"/>
      <c r="D120" s="358" t="str">
        <f t="shared" si="14"/>
        <v/>
      </c>
      <c r="E120" s="358"/>
      <c r="F120" s="345"/>
      <c r="G120" s="367"/>
      <c r="H120" s="345"/>
      <c r="I120" s="358"/>
      <c r="K120" s="32" t="str">
        <f t="shared" si="11"/>
        <v xml:space="preserve"> </v>
      </c>
      <c r="L120" s="32" t="str">
        <f t="shared" si="12"/>
        <v xml:space="preserve"> </v>
      </c>
    </row>
    <row r="121" spans="1:12" ht="15.75" x14ac:dyDescent="0.25">
      <c r="A121" s="440"/>
      <c r="B121" s="209" t="str">
        <f t="shared" si="15"/>
        <v/>
      </c>
      <c r="C121" s="437"/>
      <c r="D121" s="358" t="str">
        <f t="shared" si="14"/>
        <v/>
      </c>
      <c r="E121" s="358"/>
      <c r="F121" s="345"/>
      <c r="G121" s="367"/>
      <c r="H121" s="345"/>
      <c r="I121" s="358"/>
      <c r="K121" s="32" t="str">
        <f t="shared" si="11"/>
        <v xml:space="preserve"> </v>
      </c>
      <c r="L121" s="32" t="str">
        <f t="shared" si="12"/>
        <v xml:space="preserve"> </v>
      </c>
    </row>
    <row r="122" spans="1:12" ht="15.75" x14ac:dyDescent="0.25">
      <c r="A122" s="440"/>
      <c r="B122" s="209" t="str">
        <f t="shared" si="15"/>
        <v/>
      </c>
      <c r="C122" s="437"/>
      <c r="D122" s="358" t="str">
        <f t="shared" si="14"/>
        <v/>
      </c>
      <c r="E122" s="358"/>
      <c r="F122" s="345"/>
      <c r="G122" s="367"/>
      <c r="H122" s="345"/>
      <c r="I122" s="358"/>
      <c r="K122" s="32" t="str">
        <f t="shared" si="11"/>
        <v xml:space="preserve"> </v>
      </c>
      <c r="L122" s="32" t="str">
        <f t="shared" si="12"/>
        <v xml:space="preserve"> </v>
      </c>
    </row>
    <row r="123" spans="1:12" ht="15.75" x14ac:dyDescent="0.25">
      <c r="A123" s="440"/>
      <c r="B123" s="209" t="str">
        <f t="shared" si="15"/>
        <v/>
      </c>
      <c r="C123" s="437"/>
      <c r="D123" s="358" t="str">
        <f t="shared" si="14"/>
        <v/>
      </c>
      <c r="E123" s="358"/>
      <c r="F123" s="345"/>
      <c r="G123" s="367"/>
      <c r="H123" s="345"/>
      <c r="I123" s="358"/>
      <c r="K123" s="32" t="str">
        <f t="shared" si="11"/>
        <v xml:space="preserve"> </v>
      </c>
      <c r="L123" s="32" t="str">
        <f t="shared" si="12"/>
        <v xml:space="preserve"> </v>
      </c>
    </row>
    <row r="124" spans="1:12" ht="15.75" x14ac:dyDescent="0.25">
      <c r="A124" s="440"/>
      <c r="B124" s="209" t="str">
        <f t="shared" si="15"/>
        <v/>
      </c>
      <c r="C124" s="437"/>
      <c r="D124" s="358" t="str">
        <f t="shared" si="14"/>
        <v/>
      </c>
      <c r="E124" s="358"/>
      <c r="F124" s="345"/>
      <c r="G124" s="367"/>
      <c r="H124" s="345"/>
      <c r="I124" s="358"/>
      <c r="K124" s="32" t="str">
        <f t="shared" si="11"/>
        <v xml:space="preserve"> </v>
      </c>
      <c r="L124" s="32" t="str">
        <f t="shared" si="12"/>
        <v xml:space="preserve"> </v>
      </c>
    </row>
    <row r="125" spans="1:12" ht="15.75" x14ac:dyDescent="0.25">
      <c r="A125" s="440"/>
      <c r="B125" s="209" t="str">
        <f t="shared" si="15"/>
        <v/>
      </c>
      <c r="C125" s="437"/>
      <c r="D125" s="358" t="str">
        <f t="shared" si="14"/>
        <v/>
      </c>
      <c r="E125" s="358"/>
      <c r="F125" s="345"/>
      <c r="G125" s="367"/>
      <c r="H125" s="345"/>
      <c r="I125" s="358"/>
      <c r="K125" s="32" t="str">
        <f t="shared" si="11"/>
        <v xml:space="preserve"> </v>
      </c>
      <c r="L125" s="32" t="str">
        <f t="shared" si="12"/>
        <v xml:space="preserve"> </v>
      </c>
    </row>
    <row r="126" spans="1:12" ht="15.75" x14ac:dyDescent="0.25">
      <c r="A126" s="440"/>
      <c r="B126" s="209" t="str">
        <f t="shared" si="15"/>
        <v/>
      </c>
      <c r="C126" s="437"/>
      <c r="D126" s="358" t="str">
        <f t="shared" si="14"/>
        <v/>
      </c>
      <c r="E126" s="358"/>
      <c r="F126" s="345"/>
      <c r="G126" s="367"/>
      <c r="H126" s="345"/>
      <c r="I126" s="358"/>
      <c r="K126" s="32" t="str">
        <f t="shared" si="11"/>
        <v xml:space="preserve"> </v>
      </c>
      <c r="L126" s="32" t="str">
        <f t="shared" si="12"/>
        <v xml:space="preserve"> </v>
      </c>
    </row>
    <row r="127" spans="1:12" ht="15.75" x14ac:dyDescent="0.25">
      <c r="A127" s="440"/>
      <c r="B127" s="209" t="str">
        <f t="shared" si="15"/>
        <v/>
      </c>
      <c r="C127" s="437"/>
      <c r="D127" s="358" t="str">
        <f t="shared" si="14"/>
        <v/>
      </c>
      <c r="E127" s="358"/>
      <c r="F127" s="345"/>
      <c r="G127" s="367"/>
      <c r="H127" s="345"/>
      <c r="I127" s="358"/>
      <c r="K127" s="32" t="str">
        <f t="shared" si="11"/>
        <v xml:space="preserve"> </v>
      </c>
      <c r="L127" s="32" t="str">
        <f t="shared" si="12"/>
        <v xml:space="preserve"> </v>
      </c>
    </row>
    <row r="128" spans="1:12" ht="15.75" x14ac:dyDescent="0.25">
      <c r="A128" s="440"/>
      <c r="B128" s="209" t="str">
        <f t="shared" si="15"/>
        <v/>
      </c>
      <c r="C128" s="437"/>
      <c r="D128" s="358" t="str">
        <f t="shared" si="14"/>
        <v/>
      </c>
      <c r="E128" s="358"/>
      <c r="F128" s="345"/>
      <c r="G128" s="367"/>
      <c r="H128" s="345"/>
      <c r="I128" s="358"/>
      <c r="K128" s="32" t="str">
        <f t="shared" si="11"/>
        <v xml:space="preserve"> </v>
      </c>
      <c r="L128" s="32" t="str">
        <f t="shared" si="12"/>
        <v xml:space="preserve"> </v>
      </c>
    </row>
    <row r="129" spans="1:12" ht="15.75" x14ac:dyDescent="0.25">
      <c r="A129" s="440"/>
      <c r="B129" s="209" t="str">
        <f t="shared" si="15"/>
        <v/>
      </c>
      <c r="C129" s="437"/>
      <c r="D129" s="358" t="str">
        <f t="shared" si="14"/>
        <v/>
      </c>
      <c r="E129" s="358"/>
      <c r="F129" s="345"/>
      <c r="G129" s="367"/>
      <c r="H129" s="345"/>
      <c r="I129" s="358"/>
      <c r="K129" s="32" t="str">
        <f t="shared" si="11"/>
        <v xml:space="preserve"> </v>
      </c>
      <c r="L129" s="32" t="str">
        <f t="shared" si="12"/>
        <v xml:space="preserve"> </v>
      </c>
    </row>
    <row r="130" spans="1:12" ht="15.75" x14ac:dyDescent="0.25">
      <c r="A130" s="440"/>
      <c r="B130" s="209" t="str">
        <f t="shared" si="15"/>
        <v/>
      </c>
      <c r="C130" s="437"/>
      <c r="D130" s="358" t="str">
        <f t="shared" si="14"/>
        <v/>
      </c>
      <c r="E130" s="358"/>
      <c r="F130" s="345"/>
      <c r="G130" s="367"/>
      <c r="H130" s="345"/>
      <c r="I130" s="358"/>
      <c r="K130" s="32" t="str">
        <f t="shared" si="11"/>
        <v xml:space="preserve"> </v>
      </c>
      <c r="L130" s="32" t="str">
        <f t="shared" si="12"/>
        <v xml:space="preserve"> </v>
      </c>
    </row>
    <row r="131" spans="1:12" ht="15.75" x14ac:dyDescent="0.25">
      <c r="A131" s="440"/>
      <c r="B131" s="209" t="str">
        <f t="shared" si="15"/>
        <v/>
      </c>
      <c r="C131" s="437"/>
      <c r="D131" s="358" t="str">
        <f t="shared" si="14"/>
        <v/>
      </c>
      <c r="E131" s="358"/>
      <c r="F131" s="345"/>
      <c r="G131" s="367"/>
      <c r="H131" s="345"/>
      <c r="I131" s="358"/>
      <c r="K131" s="32" t="str">
        <f t="shared" si="11"/>
        <v xml:space="preserve"> </v>
      </c>
      <c r="L131" s="32" t="str">
        <f t="shared" si="12"/>
        <v xml:space="preserve"> </v>
      </c>
    </row>
    <row r="132" spans="1:12" ht="15.75" x14ac:dyDescent="0.25">
      <c r="A132" s="440"/>
      <c r="B132" s="209" t="str">
        <f t="shared" si="15"/>
        <v/>
      </c>
      <c r="C132" s="437"/>
      <c r="D132" s="358" t="str">
        <f t="shared" si="14"/>
        <v/>
      </c>
      <c r="E132" s="358"/>
      <c r="F132" s="345"/>
      <c r="G132" s="367"/>
      <c r="H132" s="345"/>
      <c r="I132" s="358"/>
      <c r="K132" s="32" t="str">
        <f t="shared" si="11"/>
        <v xml:space="preserve"> </v>
      </c>
      <c r="L132" s="32" t="str">
        <f t="shared" si="12"/>
        <v xml:space="preserve"> </v>
      </c>
    </row>
    <row r="133" spans="1:12" ht="15.75" x14ac:dyDescent="0.25">
      <c r="A133" s="440"/>
      <c r="B133" s="209" t="str">
        <f t="shared" si="15"/>
        <v/>
      </c>
      <c r="C133" s="437"/>
      <c r="D133" s="358" t="str">
        <f t="shared" si="14"/>
        <v/>
      </c>
      <c r="E133" s="358"/>
      <c r="F133" s="345"/>
      <c r="G133" s="367"/>
      <c r="H133" s="345"/>
      <c r="I133" s="358"/>
      <c r="K133" s="32" t="str">
        <f t="shared" si="11"/>
        <v xml:space="preserve"> </v>
      </c>
      <c r="L133" s="32" t="str">
        <f t="shared" si="12"/>
        <v xml:space="preserve"> </v>
      </c>
    </row>
    <row r="134" spans="1:12" ht="15.75" x14ac:dyDescent="0.25">
      <c r="A134" s="440"/>
      <c r="B134" s="209" t="str">
        <f t="shared" si="15"/>
        <v/>
      </c>
      <c r="C134" s="437"/>
      <c r="D134" s="358" t="str">
        <f t="shared" si="14"/>
        <v/>
      </c>
      <c r="E134" s="358"/>
      <c r="F134" s="345"/>
      <c r="G134" s="367"/>
      <c r="H134" s="345"/>
      <c r="I134" s="358"/>
      <c r="K134" s="32" t="str">
        <f t="shared" ref="K134:K197" si="16">IF(OR(LEFT(F134,1)=" ",RIGHT(F134,1)=" ",),1," ")</f>
        <v xml:space="preserve"> </v>
      </c>
      <c r="L134" s="32" t="str">
        <f t="shared" ref="L134:L197" si="17">IF(OR(LEFT(H134,1)=" ",RIGHT(H134,1)=" ",),1," ")</f>
        <v xml:space="preserve"> </v>
      </c>
    </row>
    <row r="135" spans="1:12" ht="15.75" x14ac:dyDescent="0.25">
      <c r="A135" s="440"/>
      <c r="B135" s="209" t="str">
        <f t="shared" si="15"/>
        <v/>
      </c>
      <c r="C135" s="437"/>
      <c r="D135" s="358" t="str">
        <f t="shared" si="14"/>
        <v/>
      </c>
      <c r="E135" s="358"/>
      <c r="F135" s="345"/>
      <c r="G135" s="367"/>
      <c r="H135" s="345"/>
      <c r="I135" s="358"/>
      <c r="K135" s="32" t="str">
        <f t="shared" si="16"/>
        <v xml:space="preserve"> </v>
      </c>
      <c r="L135" s="32" t="str">
        <f t="shared" si="17"/>
        <v xml:space="preserve"> </v>
      </c>
    </row>
    <row r="136" spans="1:12" ht="15.75" x14ac:dyDescent="0.25">
      <c r="A136" s="440"/>
      <c r="B136" s="209" t="str">
        <f t="shared" si="15"/>
        <v/>
      </c>
      <c r="C136" s="437"/>
      <c r="D136" s="358" t="str">
        <f t="shared" si="14"/>
        <v/>
      </c>
      <c r="E136" s="358"/>
      <c r="F136" s="345"/>
      <c r="G136" s="367"/>
      <c r="H136" s="345"/>
      <c r="I136" s="358"/>
      <c r="K136" s="32" t="str">
        <f t="shared" si="16"/>
        <v xml:space="preserve"> </v>
      </c>
      <c r="L136" s="32" t="str">
        <f t="shared" si="17"/>
        <v xml:space="preserve"> </v>
      </c>
    </row>
    <row r="137" spans="1:12" ht="15.75" x14ac:dyDescent="0.25">
      <c r="A137" s="440"/>
      <c r="B137" s="209" t="str">
        <f t="shared" si="15"/>
        <v/>
      </c>
      <c r="C137" s="437"/>
      <c r="D137" s="358" t="str">
        <f t="shared" si="14"/>
        <v/>
      </c>
      <c r="E137" s="358"/>
      <c r="F137" s="345"/>
      <c r="G137" s="367"/>
      <c r="H137" s="345"/>
      <c r="I137" s="358"/>
      <c r="K137" s="32" t="str">
        <f t="shared" si="16"/>
        <v xml:space="preserve"> </v>
      </c>
      <c r="L137" s="32" t="str">
        <f t="shared" si="17"/>
        <v xml:space="preserve"> </v>
      </c>
    </row>
    <row r="138" spans="1:12" ht="15.75" x14ac:dyDescent="0.25">
      <c r="A138" s="440"/>
      <c r="B138" s="209" t="str">
        <f t="shared" si="15"/>
        <v/>
      </c>
      <c r="C138" s="437"/>
      <c r="D138" s="358" t="str">
        <f t="shared" si="14"/>
        <v/>
      </c>
      <c r="E138" s="358"/>
      <c r="F138" s="345"/>
      <c r="G138" s="367"/>
      <c r="H138" s="345"/>
      <c r="I138" s="358"/>
      <c r="K138" s="32" t="str">
        <f t="shared" si="16"/>
        <v xml:space="preserve"> </v>
      </c>
      <c r="L138" s="32" t="str">
        <f t="shared" si="17"/>
        <v xml:space="preserve"> </v>
      </c>
    </row>
    <row r="139" spans="1:12" ht="15.75" x14ac:dyDescent="0.25">
      <c r="A139" s="440"/>
      <c r="B139" s="209" t="str">
        <f t="shared" si="15"/>
        <v/>
      </c>
      <c r="C139" s="437"/>
      <c r="D139" s="358" t="str">
        <f t="shared" si="14"/>
        <v/>
      </c>
      <c r="E139" s="358"/>
      <c r="F139" s="345"/>
      <c r="G139" s="367"/>
      <c r="H139" s="345"/>
      <c r="I139" s="358"/>
      <c r="K139" s="32" t="str">
        <f t="shared" si="16"/>
        <v xml:space="preserve"> </v>
      </c>
      <c r="L139" s="32" t="str">
        <f t="shared" si="17"/>
        <v xml:space="preserve"> </v>
      </c>
    </row>
    <row r="140" spans="1:12" ht="15.75" x14ac:dyDescent="0.25">
      <c r="A140" s="440"/>
      <c r="B140" s="209" t="str">
        <f t="shared" si="15"/>
        <v/>
      </c>
      <c r="C140" s="437"/>
      <c r="D140" s="358" t="str">
        <f t="shared" si="14"/>
        <v/>
      </c>
      <c r="E140" s="358"/>
      <c r="F140" s="345"/>
      <c r="G140" s="367"/>
      <c r="H140" s="345"/>
      <c r="I140" s="358"/>
      <c r="K140" s="32" t="str">
        <f t="shared" si="16"/>
        <v xml:space="preserve"> </v>
      </c>
      <c r="L140" s="32" t="str">
        <f t="shared" si="17"/>
        <v xml:space="preserve"> </v>
      </c>
    </row>
    <row r="141" spans="1:12" ht="15.75" x14ac:dyDescent="0.25">
      <c r="B141" s="209" t="str">
        <f t="shared" si="15"/>
        <v/>
      </c>
      <c r="C141" s="356"/>
      <c r="D141" s="120">
        <f>COUNT(D96:D140)</f>
        <v>3</v>
      </c>
      <c r="E141" s="120"/>
      <c r="F141" s="120"/>
      <c r="G141" s="120">
        <f t="shared" ref="G141:I141" si="18">COUNT(G96:G140)</f>
        <v>3</v>
      </c>
      <c r="H141" s="120"/>
      <c r="I141" s="120">
        <f t="shared" si="18"/>
        <v>3</v>
      </c>
      <c r="K141" s="32" t="str">
        <f t="shared" si="16"/>
        <v xml:space="preserve"> </v>
      </c>
      <c r="L141" s="32" t="str">
        <f t="shared" si="17"/>
        <v xml:space="preserve"> </v>
      </c>
    </row>
    <row r="142" spans="1:12" s="3" customFormat="1" ht="15.75" x14ac:dyDescent="0.25">
      <c r="B142" s="209" t="str">
        <f t="shared" si="15"/>
        <v/>
      </c>
      <c r="C142" s="365"/>
      <c r="D142" s="68"/>
      <c r="E142" s="68"/>
      <c r="F142" s="354"/>
      <c r="G142" s="355"/>
      <c r="H142" s="354"/>
      <c r="I142" s="355"/>
      <c r="K142" s="32" t="str">
        <f t="shared" si="16"/>
        <v xml:space="preserve"> </v>
      </c>
      <c r="L142" s="32" t="str">
        <f t="shared" si="17"/>
        <v xml:space="preserve"> </v>
      </c>
    </row>
    <row r="143" spans="1:12" ht="15.75" x14ac:dyDescent="0.25">
      <c r="B143" s="209" t="str">
        <f t="shared" si="15"/>
        <v/>
      </c>
      <c r="C143" s="356"/>
      <c r="D143" s="357">
        <v>10000</v>
      </c>
      <c r="E143" s="357"/>
      <c r="F143" s="354"/>
      <c r="G143" s="355"/>
      <c r="H143" s="354"/>
      <c r="I143" s="351"/>
      <c r="K143" s="32" t="str">
        <f t="shared" si="16"/>
        <v xml:space="preserve"> </v>
      </c>
      <c r="L143" s="32" t="str">
        <f t="shared" si="17"/>
        <v xml:space="preserve"> </v>
      </c>
    </row>
    <row r="144" spans="1:12" ht="63" x14ac:dyDescent="0.25">
      <c r="A144" s="440">
        <v>4</v>
      </c>
      <c r="B144" s="209" t="str">
        <f t="shared" si="15"/>
        <v/>
      </c>
      <c r="C144" s="437" t="s">
        <v>344</v>
      </c>
      <c r="D144" s="358">
        <f>IF(F144="","",D143+1)</f>
        <v>10001</v>
      </c>
      <c r="E144" s="358"/>
      <c r="F144" s="345" t="s">
        <v>366</v>
      </c>
      <c r="G144" s="367">
        <v>1</v>
      </c>
      <c r="H144" s="345" t="s">
        <v>366</v>
      </c>
      <c r="I144" s="358">
        <v>1</v>
      </c>
      <c r="K144" s="32" t="str">
        <f t="shared" si="16"/>
        <v xml:space="preserve"> </v>
      </c>
      <c r="L144" s="32" t="str">
        <f t="shared" si="17"/>
        <v xml:space="preserve"> </v>
      </c>
    </row>
    <row r="145" spans="1:12" ht="63" x14ac:dyDescent="0.25">
      <c r="A145" s="440"/>
      <c r="B145" s="209" t="str">
        <f t="shared" si="15"/>
        <v/>
      </c>
      <c r="C145" s="437"/>
      <c r="D145" s="358">
        <f>IF(F145="","",D144+1)</f>
        <v>10002</v>
      </c>
      <c r="E145" s="358" t="str">
        <f>"'s "</f>
        <v xml:space="preserve">'s </v>
      </c>
      <c r="F145" s="345" t="s">
        <v>367</v>
      </c>
      <c r="G145" s="367">
        <v>1</v>
      </c>
      <c r="H145" s="345" t="s">
        <v>367</v>
      </c>
      <c r="I145" s="358">
        <v>1</v>
      </c>
      <c r="K145" s="32" t="str">
        <f t="shared" si="16"/>
        <v xml:space="preserve"> </v>
      </c>
      <c r="L145" s="32" t="str">
        <f t="shared" si="17"/>
        <v xml:space="preserve"> </v>
      </c>
    </row>
    <row r="146" spans="1:12" ht="63" x14ac:dyDescent="0.25">
      <c r="A146" s="440"/>
      <c r="B146" s="209" t="str">
        <f t="shared" si="15"/>
        <v/>
      </c>
      <c r="C146" s="437"/>
      <c r="D146" s="358">
        <f t="shared" ref="D146:D174" si="19">IF(F146="","",D145+1)</f>
        <v>10003</v>
      </c>
      <c r="E146" s="358"/>
      <c r="F146" s="345" t="s">
        <v>368</v>
      </c>
      <c r="G146" s="367">
        <v>1</v>
      </c>
      <c r="H146" s="345" t="s">
        <v>368</v>
      </c>
      <c r="I146" s="358">
        <v>1</v>
      </c>
      <c r="K146" s="32" t="str">
        <f t="shared" si="16"/>
        <v xml:space="preserve"> </v>
      </c>
      <c r="L146" s="32" t="str">
        <f t="shared" si="17"/>
        <v xml:space="preserve"> </v>
      </c>
    </row>
    <row r="147" spans="1:12" ht="15.75" x14ac:dyDescent="0.25">
      <c r="A147" s="440"/>
      <c r="B147" s="209" t="str">
        <f t="shared" si="15"/>
        <v/>
      </c>
      <c r="C147" s="437"/>
      <c r="D147" s="358" t="str">
        <f t="shared" si="19"/>
        <v/>
      </c>
      <c r="E147" s="358"/>
      <c r="F147" s="345"/>
      <c r="G147" s="367"/>
      <c r="H147" s="345"/>
      <c r="I147" s="358"/>
      <c r="K147" s="32" t="str">
        <f t="shared" si="16"/>
        <v xml:space="preserve"> </v>
      </c>
      <c r="L147" s="32" t="str">
        <f t="shared" si="17"/>
        <v xml:space="preserve"> </v>
      </c>
    </row>
    <row r="148" spans="1:12" ht="15.75" x14ac:dyDescent="0.25">
      <c r="A148" s="440"/>
      <c r="B148" s="209" t="str">
        <f t="shared" si="15"/>
        <v/>
      </c>
      <c r="C148" s="437"/>
      <c r="D148" s="358" t="str">
        <f t="shared" si="19"/>
        <v/>
      </c>
      <c r="E148" s="358"/>
      <c r="F148" s="345"/>
      <c r="G148" s="367"/>
      <c r="H148" s="345"/>
      <c r="I148" s="358"/>
      <c r="K148" s="32" t="str">
        <f t="shared" si="16"/>
        <v xml:space="preserve"> </v>
      </c>
      <c r="L148" s="32" t="str">
        <f t="shared" si="17"/>
        <v xml:space="preserve"> </v>
      </c>
    </row>
    <row r="149" spans="1:12" ht="15.75" x14ac:dyDescent="0.25">
      <c r="A149" s="440"/>
      <c r="B149" s="209" t="str">
        <f t="shared" si="15"/>
        <v/>
      </c>
      <c r="C149" s="437"/>
      <c r="D149" s="358" t="str">
        <f t="shared" si="19"/>
        <v/>
      </c>
      <c r="E149" s="358"/>
      <c r="F149" s="345"/>
      <c r="G149" s="367"/>
      <c r="H149" s="345"/>
      <c r="I149" s="358"/>
      <c r="K149" s="32" t="str">
        <f t="shared" si="16"/>
        <v xml:space="preserve"> </v>
      </c>
      <c r="L149" s="32" t="str">
        <f t="shared" si="17"/>
        <v xml:space="preserve"> </v>
      </c>
    </row>
    <row r="150" spans="1:12" ht="15.75" x14ac:dyDescent="0.25">
      <c r="A150" s="440"/>
      <c r="B150" s="209" t="str">
        <f t="shared" si="15"/>
        <v/>
      </c>
      <c r="C150" s="437"/>
      <c r="D150" s="358" t="str">
        <f t="shared" si="19"/>
        <v/>
      </c>
      <c r="E150" s="358"/>
      <c r="F150" s="345"/>
      <c r="G150" s="367"/>
      <c r="H150" s="345"/>
      <c r="I150" s="358"/>
      <c r="K150" s="32" t="str">
        <f t="shared" si="16"/>
        <v xml:space="preserve"> </v>
      </c>
      <c r="L150" s="32" t="str">
        <f t="shared" si="17"/>
        <v xml:space="preserve"> </v>
      </c>
    </row>
    <row r="151" spans="1:12" ht="15.75" x14ac:dyDescent="0.25">
      <c r="A151" s="440"/>
      <c r="B151" s="209" t="str">
        <f t="shared" si="15"/>
        <v/>
      </c>
      <c r="C151" s="437"/>
      <c r="D151" s="358" t="str">
        <f t="shared" si="19"/>
        <v/>
      </c>
      <c r="E151" s="358" t="str">
        <f>"'s "</f>
        <v xml:space="preserve">'s </v>
      </c>
      <c r="F151" s="345"/>
      <c r="G151" s="367"/>
      <c r="H151" s="345"/>
      <c r="I151" s="358"/>
      <c r="K151" s="32" t="str">
        <f t="shared" si="16"/>
        <v xml:space="preserve"> </v>
      </c>
      <c r="L151" s="32" t="str">
        <f t="shared" si="17"/>
        <v xml:space="preserve"> </v>
      </c>
    </row>
    <row r="152" spans="1:12" ht="15.75" x14ac:dyDescent="0.25">
      <c r="A152" s="440"/>
      <c r="B152" s="209" t="str">
        <f t="shared" si="15"/>
        <v/>
      </c>
      <c r="C152" s="437"/>
      <c r="D152" s="358" t="str">
        <f t="shared" si="19"/>
        <v/>
      </c>
      <c r="E152" s="358" t="str">
        <f>"'s "</f>
        <v xml:space="preserve">'s </v>
      </c>
      <c r="F152" s="345"/>
      <c r="G152" s="367"/>
      <c r="H152" s="345"/>
      <c r="I152" s="358"/>
      <c r="K152" s="32" t="str">
        <f t="shared" si="16"/>
        <v xml:space="preserve"> </v>
      </c>
      <c r="L152" s="32" t="str">
        <f t="shared" si="17"/>
        <v xml:space="preserve"> </v>
      </c>
    </row>
    <row r="153" spans="1:12" ht="15.75" x14ac:dyDescent="0.25">
      <c r="A153" s="440"/>
      <c r="B153" s="209" t="str">
        <f t="shared" si="15"/>
        <v/>
      </c>
      <c r="C153" s="437"/>
      <c r="D153" s="358" t="str">
        <f t="shared" si="19"/>
        <v/>
      </c>
      <c r="E153" s="358" t="str">
        <f>"'s "</f>
        <v xml:space="preserve">'s </v>
      </c>
      <c r="F153" s="345"/>
      <c r="G153" s="367"/>
      <c r="H153" s="345"/>
      <c r="I153" s="358"/>
      <c r="K153" s="32" t="str">
        <f t="shared" si="16"/>
        <v xml:space="preserve"> </v>
      </c>
      <c r="L153" s="32" t="str">
        <f t="shared" si="17"/>
        <v xml:space="preserve"> </v>
      </c>
    </row>
    <row r="154" spans="1:12" ht="15.75" x14ac:dyDescent="0.25">
      <c r="A154" s="440"/>
      <c r="B154" s="209" t="str">
        <f t="shared" si="15"/>
        <v/>
      </c>
      <c r="C154" s="437"/>
      <c r="D154" s="358" t="str">
        <f t="shared" si="19"/>
        <v/>
      </c>
      <c r="E154" s="358"/>
      <c r="F154" s="345"/>
      <c r="G154" s="367"/>
      <c r="H154" s="345"/>
      <c r="I154" s="358"/>
      <c r="K154" s="32" t="str">
        <f t="shared" si="16"/>
        <v xml:space="preserve"> </v>
      </c>
      <c r="L154" s="32" t="str">
        <f t="shared" si="17"/>
        <v xml:space="preserve"> </v>
      </c>
    </row>
    <row r="155" spans="1:12" ht="15.75" x14ac:dyDescent="0.25">
      <c r="A155" s="440"/>
      <c r="B155" s="209" t="str">
        <f t="shared" si="15"/>
        <v/>
      </c>
      <c r="C155" s="437"/>
      <c r="D155" s="358" t="str">
        <f t="shared" si="19"/>
        <v/>
      </c>
      <c r="E155" s="358"/>
      <c r="F155" s="345"/>
      <c r="G155" s="367"/>
      <c r="H155" s="345"/>
      <c r="I155" s="358"/>
      <c r="K155" s="32" t="str">
        <f t="shared" si="16"/>
        <v xml:space="preserve"> </v>
      </c>
      <c r="L155" s="32" t="str">
        <f t="shared" si="17"/>
        <v xml:space="preserve"> </v>
      </c>
    </row>
    <row r="156" spans="1:12" ht="15.75" x14ac:dyDescent="0.25">
      <c r="A156" s="440"/>
      <c r="B156" s="209" t="str">
        <f t="shared" si="15"/>
        <v/>
      </c>
      <c r="C156" s="437"/>
      <c r="D156" s="358" t="str">
        <f t="shared" si="19"/>
        <v/>
      </c>
      <c r="E156" s="358"/>
      <c r="F156" s="345"/>
      <c r="G156" s="367"/>
      <c r="H156" s="345"/>
      <c r="I156" s="358"/>
      <c r="K156" s="32" t="str">
        <f t="shared" si="16"/>
        <v xml:space="preserve"> </v>
      </c>
      <c r="L156" s="32" t="str">
        <f t="shared" si="17"/>
        <v xml:space="preserve"> </v>
      </c>
    </row>
    <row r="157" spans="1:12" ht="15.75" x14ac:dyDescent="0.25">
      <c r="A157" s="440"/>
      <c r="B157" s="209" t="str">
        <f t="shared" si="15"/>
        <v/>
      </c>
      <c r="C157" s="437"/>
      <c r="D157" s="358" t="str">
        <f t="shared" si="19"/>
        <v/>
      </c>
      <c r="E157" s="358"/>
      <c r="F157" s="345"/>
      <c r="G157" s="367"/>
      <c r="H157" s="345"/>
      <c r="I157" s="358"/>
      <c r="K157" s="32" t="str">
        <f t="shared" si="16"/>
        <v xml:space="preserve"> </v>
      </c>
      <c r="L157" s="32" t="str">
        <f t="shared" si="17"/>
        <v xml:space="preserve"> </v>
      </c>
    </row>
    <row r="158" spans="1:12" ht="15.75" x14ac:dyDescent="0.25">
      <c r="A158" s="440"/>
      <c r="B158" s="209" t="str">
        <f t="shared" si="15"/>
        <v/>
      </c>
      <c r="C158" s="437"/>
      <c r="D158" s="358" t="str">
        <f t="shared" si="19"/>
        <v/>
      </c>
      <c r="E158" s="358"/>
      <c r="F158" s="345"/>
      <c r="G158" s="367"/>
      <c r="H158" s="345"/>
      <c r="I158" s="358"/>
      <c r="K158" s="32" t="str">
        <f t="shared" si="16"/>
        <v xml:space="preserve"> </v>
      </c>
      <c r="L158" s="32" t="str">
        <f t="shared" si="17"/>
        <v xml:space="preserve"> </v>
      </c>
    </row>
    <row r="159" spans="1:12" ht="15.75" x14ac:dyDescent="0.25">
      <c r="A159" s="440"/>
      <c r="B159" s="209" t="str">
        <f t="shared" si="15"/>
        <v/>
      </c>
      <c r="C159" s="437"/>
      <c r="D159" s="358" t="str">
        <f t="shared" si="19"/>
        <v/>
      </c>
      <c r="E159" s="358"/>
      <c r="F159" s="345"/>
      <c r="G159" s="367"/>
      <c r="H159" s="345"/>
      <c r="I159" s="358"/>
      <c r="K159" s="32" t="str">
        <f t="shared" si="16"/>
        <v xml:space="preserve"> </v>
      </c>
      <c r="L159" s="32" t="str">
        <f t="shared" si="17"/>
        <v xml:space="preserve"> </v>
      </c>
    </row>
    <row r="160" spans="1:12" ht="15.75" x14ac:dyDescent="0.25">
      <c r="A160" s="440"/>
      <c r="B160" s="209" t="str">
        <f t="shared" si="15"/>
        <v/>
      </c>
      <c r="C160" s="437"/>
      <c r="D160" s="358" t="str">
        <f t="shared" si="19"/>
        <v/>
      </c>
      <c r="E160" s="358"/>
      <c r="F160" s="345"/>
      <c r="G160" s="367"/>
      <c r="H160" s="345"/>
      <c r="I160" s="358"/>
      <c r="K160" s="32" t="str">
        <f t="shared" si="16"/>
        <v xml:space="preserve"> </v>
      </c>
      <c r="L160" s="32" t="str">
        <f t="shared" si="17"/>
        <v xml:space="preserve"> </v>
      </c>
    </row>
    <row r="161" spans="1:12" ht="15.75" x14ac:dyDescent="0.25">
      <c r="A161" s="440"/>
      <c r="B161" s="209" t="str">
        <f t="shared" si="15"/>
        <v/>
      </c>
      <c r="C161" s="437"/>
      <c r="D161" s="358" t="str">
        <f t="shared" si="19"/>
        <v/>
      </c>
      <c r="E161" s="358"/>
      <c r="F161" s="345"/>
      <c r="G161" s="367"/>
      <c r="H161" s="345"/>
      <c r="I161" s="358"/>
      <c r="K161" s="32" t="str">
        <f t="shared" si="16"/>
        <v xml:space="preserve"> </v>
      </c>
      <c r="L161" s="32" t="str">
        <f t="shared" si="17"/>
        <v xml:space="preserve"> </v>
      </c>
    </row>
    <row r="162" spans="1:12" ht="15.75" x14ac:dyDescent="0.25">
      <c r="A162" s="440"/>
      <c r="B162" s="209" t="str">
        <f t="shared" si="15"/>
        <v/>
      </c>
      <c r="C162" s="437"/>
      <c r="D162" s="358" t="str">
        <f t="shared" si="19"/>
        <v/>
      </c>
      <c r="E162" s="358"/>
      <c r="F162" s="345"/>
      <c r="G162" s="367"/>
      <c r="H162" s="345"/>
      <c r="I162" s="358"/>
      <c r="K162" s="32" t="str">
        <f t="shared" si="16"/>
        <v xml:space="preserve"> </v>
      </c>
      <c r="L162" s="32" t="str">
        <f t="shared" si="17"/>
        <v xml:space="preserve"> </v>
      </c>
    </row>
    <row r="163" spans="1:12" ht="15.75" x14ac:dyDescent="0.25">
      <c r="A163" s="440"/>
      <c r="B163" s="209" t="str">
        <f t="shared" si="15"/>
        <v/>
      </c>
      <c r="C163" s="437"/>
      <c r="D163" s="358" t="str">
        <f t="shared" si="19"/>
        <v/>
      </c>
      <c r="E163" s="358"/>
      <c r="F163" s="345"/>
      <c r="G163" s="367"/>
      <c r="H163" s="345"/>
      <c r="I163" s="358"/>
      <c r="K163" s="32" t="str">
        <f t="shared" si="16"/>
        <v xml:space="preserve"> </v>
      </c>
      <c r="L163" s="32" t="str">
        <f t="shared" si="17"/>
        <v xml:space="preserve"> </v>
      </c>
    </row>
    <row r="164" spans="1:12" ht="15.75" x14ac:dyDescent="0.25">
      <c r="A164" s="440"/>
      <c r="B164" s="209" t="str">
        <f t="shared" si="15"/>
        <v/>
      </c>
      <c r="C164" s="437"/>
      <c r="D164" s="358" t="str">
        <f t="shared" si="19"/>
        <v/>
      </c>
      <c r="E164" s="358"/>
      <c r="F164" s="345"/>
      <c r="G164" s="367"/>
      <c r="H164" s="345"/>
      <c r="I164" s="358"/>
      <c r="K164" s="32" t="str">
        <f t="shared" si="16"/>
        <v xml:space="preserve"> </v>
      </c>
      <c r="L164" s="32" t="str">
        <f t="shared" si="17"/>
        <v xml:space="preserve"> </v>
      </c>
    </row>
    <row r="165" spans="1:12" ht="15.75" x14ac:dyDescent="0.25">
      <c r="A165" s="440"/>
      <c r="B165" s="209" t="str">
        <f t="shared" si="15"/>
        <v/>
      </c>
      <c r="C165" s="437"/>
      <c r="D165" s="358" t="str">
        <f t="shared" si="19"/>
        <v/>
      </c>
      <c r="E165" s="358"/>
      <c r="F165" s="345"/>
      <c r="G165" s="367"/>
      <c r="H165" s="345"/>
      <c r="I165" s="358"/>
      <c r="K165" s="32" t="str">
        <f t="shared" si="16"/>
        <v xml:space="preserve"> </v>
      </c>
      <c r="L165" s="32" t="str">
        <f t="shared" si="17"/>
        <v xml:space="preserve"> </v>
      </c>
    </row>
    <row r="166" spans="1:12" ht="15.75" x14ac:dyDescent="0.25">
      <c r="A166" s="440"/>
      <c r="B166" s="209" t="str">
        <f t="shared" si="15"/>
        <v/>
      </c>
      <c r="C166" s="437"/>
      <c r="D166" s="358" t="str">
        <f t="shared" si="19"/>
        <v/>
      </c>
      <c r="E166" s="358"/>
      <c r="F166" s="345"/>
      <c r="G166" s="367"/>
      <c r="H166" s="345"/>
      <c r="I166" s="358"/>
      <c r="K166" s="32" t="str">
        <f t="shared" si="16"/>
        <v xml:space="preserve"> </v>
      </c>
      <c r="L166" s="32" t="str">
        <f t="shared" si="17"/>
        <v xml:space="preserve"> </v>
      </c>
    </row>
    <row r="167" spans="1:12" ht="15.75" x14ac:dyDescent="0.25">
      <c r="A167" s="440"/>
      <c r="B167" s="209" t="str">
        <f t="shared" si="15"/>
        <v/>
      </c>
      <c r="C167" s="437"/>
      <c r="D167" s="358" t="str">
        <f t="shared" si="19"/>
        <v/>
      </c>
      <c r="E167" s="358"/>
      <c r="F167" s="345"/>
      <c r="G167" s="367"/>
      <c r="H167" s="345"/>
      <c r="I167" s="358"/>
      <c r="K167" s="32" t="str">
        <f t="shared" si="16"/>
        <v xml:space="preserve"> </v>
      </c>
      <c r="L167" s="32" t="str">
        <f t="shared" si="17"/>
        <v xml:space="preserve"> </v>
      </c>
    </row>
    <row r="168" spans="1:12" ht="15.75" x14ac:dyDescent="0.25">
      <c r="A168" s="440"/>
      <c r="B168" s="209" t="str">
        <f t="shared" si="15"/>
        <v/>
      </c>
      <c r="C168" s="437"/>
      <c r="D168" s="358" t="str">
        <f t="shared" si="19"/>
        <v/>
      </c>
      <c r="E168" s="358"/>
      <c r="F168" s="345"/>
      <c r="G168" s="367"/>
      <c r="H168" s="345"/>
      <c r="I168" s="358"/>
      <c r="K168" s="32" t="str">
        <f t="shared" si="16"/>
        <v xml:space="preserve"> </v>
      </c>
      <c r="L168" s="32" t="str">
        <f t="shared" si="17"/>
        <v xml:space="preserve"> </v>
      </c>
    </row>
    <row r="169" spans="1:12" ht="15.75" x14ac:dyDescent="0.25">
      <c r="A169" s="440"/>
      <c r="B169" s="209" t="str">
        <f t="shared" si="15"/>
        <v/>
      </c>
      <c r="C169" s="437"/>
      <c r="D169" s="358" t="str">
        <f t="shared" si="19"/>
        <v/>
      </c>
      <c r="E169" s="358"/>
      <c r="F169" s="345"/>
      <c r="G169" s="367"/>
      <c r="H169" s="345"/>
      <c r="I169" s="358"/>
      <c r="K169" s="32" t="str">
        <f t="shared" si="16"/>
        <v xml:space="preserve"> </v>
      </c>
      <c r="L169" s="32" t="str">
        <f t="shared" si="17"/>
        <v xml:space="preserve"> </v>
      </c>
    </row>
    <row r="170" spans="1:12" ht="15.75" x14ac:dyDescent="0.25">
      <c r="A170" s="440"/>
      <c r="B170" s="209" t="str">
        <f t="shared" si="15"/>
        <v/>
      </c>
      <c r="C170" s="437"/>
      <c r="D170" s="358" t="str">
        <f t="shared" si="19"/>
        <v/>
      </c>
      <c r="E170" s="358"/>
      <c r="F170" s="345"/>
      <c r="G170" s="367"/>
      <c r="H170" s="345"/>
      <c r="I170" s="358"/>
      <c r="K170" s="32" t="str">
        <f t="shared" si="16"/>
        <v xml:space="preserve"> </v>
      </c>
      <c r="L170" s="32" t="str">
        <f t="shared" si="17"/>
        <v xml:space="preserve"> </v>
      </c>
    </row>
    <row r="171" spans="1:12" ht="15.75" x14ac:dyDescent="0.25">
      <c r="A171" s="440"/>
      <c r="B171" s="209" t="str">
        <f t="shared" si="15"/>
        <v/>
      </c>
      <c r="C171" s="437"/>
      <c r="D171" s="358" t="str">
        <f t="shared" si="19"/>
        <v/>
      </c>
      <c r="E171" s="358"/>
      <c r="F171" s="345"/>
      <c r="G171" s="367"/>
      <c r="H171" s="345"/>
      <c r="I171" s="358"/>
      <c r="K171" s="32" t="str">
        <f t="shared" si="16"/>
        <v xml:space="preserve"> </v>
      </c>
      <c r="L171" s="32" t="str">
        <f t="shared" si="17"/>
        <v xml:space="preserve"> </v>
      </c>
    </row>
    <row r="172" spans="1:12" ht="15.75" x14ac:dyDescent="0.25">
      <c r="A172" s="440"/>
      <c r="B172" s="209" t="str">
        <f t="shared" si="15"/>
        <v/>
      </c>
      <c r="C172" s="437"/>
      <c r="D172" s="358" t="str">
        <f t="shared" si="19"/>
        <v/>
      </c>
      <c r="E172" s="358"/>
      <c r="F172" s="345"/>
      <c r="G172" s="367"/>
      <c r="H172" s="345"/>
      <c r="I172" s="358"/>
      <c r="K172" s="32" t="str">
        <f t="shared" si="16"/>
        <v xml:space="preserve"> </v>
      </c>
      <c r="L172" s="32" t="str">
        <f t="shared" si="17"/>
        <v xml:space="preserve"> </v>
      </c>
    </row>
    <row r="173" spans="1:12" ht="15.75" x14ac:dyDescent="0.25">
      <c r="A173" s="440"/>
      <c r="B173" s="209" t="str">
        <f t="shared" si="15"/>
        <v/>
      </c>
      <c r="C173" s="437"/>
      <c r="D173" s="358" t="str">
        <f t="shared" si="19"/>
        <v/>
      </c>
      <c r="E173" s="358"/>
      <c r="F173" s="345"/>
      <c r="G173" s="367"/>
      <c r="H173" s="345"/>
      <c r="I173" s="358"/>
      <c r="K173" s="32" t="str">
        <f t="shared" si="16"/>
        <v xml:space="preserve"> </v>
      </c>
      <c r="L173" s="32" t="str">
        <f t="shared" si="17"/>
        <v xml:space="preserve"> </v>
      </c>
    </row>
    <row r="174" spans="1:12" ht="15.75" x14ac:dyDescent="0.25">
      <c r="A174" s="440"/>
      <c r="B174" s="209" t="str">
        <f t="shared" si="15"/>
        <v/>
      </c>
      <c r="C174" s="437"/>
      <c r="D174" s="358" t="str">
        <f t="shared" si="19"/>
        <v/>
      </c>
      <c r="E174" s="358"/>
      <c r="F174" s="345"/>
      <c r="G174" s="367"/>
      <c r="H174" s="345"/>
      <c r="I174" s="358"/>
      <c r="K174" s="32" t="str">
        <f t="shared" si="16"/>
        <v xml:space="preserve"> </v>
      </c>
      <c r="L174" s="32" t="str">
        <f t="shared" si="17"/>
        <v xml:space="preserve"> </v>
      </c>
    </row>
    <row r="175" spans="1:12" ht="15.75" x14ac:dyDescent="0.25">
      <c r="A175" s="440"/>
      <c r="B175" s="209" t="str">
        <f t="shared" ref="B175:B238" si="20">IF(LEFT(F175,1)=" ",1,"")</f>
        <v/>
      </c>
      <c r="C175" s="437"/>
      <c r="D175" s="358" t="str">
        <f t="shared" ref="D175:D186" si="21">IF(F175="","",D174+1)</f>
        <v/>
      </c>
      <c r="E175" s="358"/>
      <c r="F175" s="345"/>
      <c r="G175" s="367"/>
      <c r="H175" s="345"/>
      <c r="I175" s="358"/>
      <c r="K175" s="32" t="str">
        <f t="shared" si="16"/>
        <v xml:space="preserve"> </v>
      </c>
      <c r="L175" s="32" t="str">
        <f t="shared" si="17"/>
        <v xml:space="preserve"> </v>
      </c>
    </row>
    <row r="176" spans="1:12" ht="15.75" x14ac:dyDescent="0.25">
      <c r="A176" s="440"/>
      <c r="B176" s="209" t="str">
        <f t="shared" si="20"/>
        <v/>
      </c>
      <c r="C176" s="437"/>
      <c r="D176" s="358" t="str">
        <f t="shared" si="21"/>
        <v/>
      </c>
      <c r="E176" s="358"/>
      <c r="F176" s="345"/>
      <c r="G176" s="367"/>
      <c r="H176" s="345"/>
      <c r="I176" s="358"/>
      <c r="K176" s="32" t="str">
        <f t="shared" si="16"/>
        <v xml:space="preserve"> </v>
      </c>
      <c r="L176" s="32" t="str">
        <f t="shared" si="17"/>
        <v xml:space="preserve"> </v>
      </c>
    </row>
    <row r="177" spans="1:12" ht="15.75" x14ac:dyDescent="0.25">
      <c r="A177" s="440"/>
      <c r="B177" s="209" t="str">
        <f t="shared" si="20"/>
        <v/>
      </c>
      <c r="C177" s="437"/>
      <c r="D177" s="358" t="str">
        <f t="shared" si="21"/>
        <v/>
      </c>
      <c r="E177" s="358"/>
      <c r="F177" s="345"/>
      <c r="G177" s="367"/>
      <c r="H177" s="345"/>
      <c r="I177" s="358"/>
      <c r="K177" s="32" t="str">
        <f t="shared" si="16"/>
        <v xml:space="preserve"> </v>
      </c>
      <c r="L177" s="32" t="str">
        <f t="shared" si="17"/>
        <v xml:space="preserve"> </v>
      </c>
    </row>
    <row r="178" spans="1:12" ht="15.75" x14ac:dyDescent="0.25">
      <c r="A178" s="440"/>
      <c r="B178" s="209" t="str">
        <f t="shared" si="20"/>
        <v/>
      </c>
      <c r="C178" s="437"/>
      <c r="D178" s="358" t="str">
        <f t="shared" si="21"/>
        <v/>
      </c>
      <c r="E178" s="358"/>
      <c r="F178" s="345"/>
      <c r="G178" s="367"/>
      <c r="H178" s="345"/>
      <c r="I178" s="358"/>
      <c r="K178" s="32" t="str">
        <f t="shared" si="16"/>
        <v xml:space="preserve"> </v>
      </c>
      <c r="L178" s="32" t="str">
        <f t="shared" si="17"/>
        <v xml:space="preserve"> </v>
      </c>
    </row>
    <row r="179" spans="1:12" ht="15.75" x14ac:dyDescent="0.25">
      <c r="A179" s="440"/>
      <c r="B179" s="209" t="str">
        <f t="shared" si="20"/>
        <v/>
      </c>
      <c r="C179" s="437"/>
      <c r="D179" s="358" t="str">
        <f t="shared" si="21"/>
        <v/>
      </c>
      <c r="E179" s="358"/>
      <c r="F179" s="345"/>
      <c r="G179" s="367"/>
      <c r="H179" s="345"/>
      <c r="I179" s="358"/>
      <c r="K179" s="32" t="str">
        <f t="shared" si="16"/>
        <v xml:space="preserve"> </v>
      </c>
      <c r="L179" s="32" t="str">
        <f t="shared" si="17"/>
        <v xml:space="preserve"> </v>
      </c>
    </row>
    <row r="180" spans="1:12" ht="15.75" x14ac:dyDescent="0.25">
      <c r="A180" s="440"/>
      <c r="B180" s="209" t="str">
        <f t="shared" si="20"/>
        <v/>
      </c>
      <c r="C180" s="437"/>
      <c r="D180" s="358" t="str">
        <f t="shared" si="21"/>
        <v/>
      </c>
      <c r="E180" s="358"/>
      <c r="F180" s="345"/>
      <c r="G180" s="367"/>
      <c r="H180" s="345"/>
      <c r="I180" s="358"/>
      <c r="K180" s="32" t="str">
        <f t="shared" si="16"/>
        <v xml:space="preserve"> </v>
      </c>
      <c r="L180" s="32" t="str">
        <f t="shared" si="17"/>
        <v xml:space="preserve"> </v>
      </c>
    </row>
    <row r="181" spans="1:12" ht="15.75" x14ac:dyDescent="0.25">
      <c r="A181" s="440"/>
      <c r="B181" s="209" t="str">
        <f t="shared" si="20"/>
        <v/>
      </c>
      <c r="C181" s="437"/>
      <c r="D181" s="358" t="str">
        <f t="shared" si="21"/>
        <v/>
      </c>
      <c r="E181" s="358"/>
      <c r="F181" s="345"/>
      <c r="G181" s="367"/>
      <c r="H181" s="345"/>
      <c r="I181" s="358"/>
      <c r="K181" s="32" t="str">
        <f t="shared" si="16"/>
        <v xml:space="preserve"> </v>
      </c>
      <c r="L181" s="32" t="str">
        <f t="shared" si="17"/>
        <v xml:space="preserve"> </v>
      </c>
    </row>
    <row r="182" spans="1:12" ht="15.75" x14ac:dyDescent="0.25">
      <c r="A182" s="440"/>
      <c r="B182" s="209" t="str">
        <f t="shared" si="20"/>
        <v/>
      </c>
      <c r="C182" s="437"/>
      <c r="D182" s="358" t="str">
        <f t="shared" si="21"/>
        <v/>
      </c>
      <c r="E182" s="358"/>
      <c r="F182" s="345"/>
      <c r="G182" s="367"/>
      <c r="H182" s="345"/>
      <c r="I182" s="358"/>
      <c r="K182" s="32" t="str">
        <f t="shared" si="16"/>
        <v xml:space="preserve"> </v>
      </c>
      <c r="L182" s="32" t="str">
        <f t="shared" si="17"/>
        <v xml:space="preserve"> </v>
      </c>
    </row>
    <row r="183" spans="1:12" ht="15.75" x14ac:dyDescent="0.25">
      <c r="A183" s="440"/>
      <c r="B183" s="209" t="str">
        <f t="shared" si="20"/>
        <v/>
      </c>
      <c r="C183" s="437"/>
      <c r="D183" s="358" t="str">
        <f t="shared" si="21"/>
        <v/>
      </c>
      <c r="E183" s="358"/>
      <c r="F183" s="345"/>
      <c r="G183" s="367"/>
      <c r="H183" s="345"/>
      <c r="I183" s="358"/>
      <c r="K183" s="32" t="str">
        <f t="shared" si="16"/>
        <v xml:space="preserve"> </v>
      </c>
      <c r="L183" s="32" t="str">
        <f t="shared" si="17"/>
        <v xml:space="preserve"> </v>
      </c>
    </row>
    <row r="184" spans="1:12" ht="15.75" x14ac:dyDescent="0.25">
      <c r="A184" s="440"/>
      <c r="B184" s="209" t="str">
        <f t="shared" si="20"/>
        <v/>
      </c>
      <c r="C184" s="437"/>
      <c r="D184" s="358" t="str">
        <f t="shared" si="21"/>
        <v/>
      </c>
      <c r="E184" s="358"/>
      <c r="F184" s="345"/>
      <c r="G184" s="367"/>
      <c r="H184" s="345"/>
      <c r="I184" s="358"/>
      <c r="K184" s="32" t="str">
        <f t="shared" si="16"/>
        <v xml:space="preserve"> </v>
      </c>
      <c r="L184" s="32" t="str">
        <f t="shared" si="17"/>
        <v xml:space="preserve"> </v>
      </c>
    </row>
    <row r="185" spans="1:12" ht="15.75" x14ac:dyDescent="0.25">
      <c r="A185" s="440"/>
      <c r="B185" s="209" t="str">
        <f t="shared" si="20"/>
        <v/>
      </c>
      <c r="C185" s="437"/>
      <c r="D185" s="358" t="str">
        <f t="shared" si="21"/>
        <v/>
      </c>
      <c r="E185" s="358"/>
      <c r="F185" s="345"/>
      <c r="G185" s="367"/>
      <c r="H185" s="345"/>
      <c r="I185" s="358"/>
      <c r="K185" s="32" t="str">
        <f t="shared" si="16"/>
        <v xml:space="preserve"> </v>
      </c>
      <c r="L185" s="32" t="str">
        <f t="shared" si="17"/>
        <v xml:space="preserve"> </v>
      </c>
    </row>
    <row r="186" spans="1:12" ht="15.75" x14ac:dyDescent="0.25">
      <c r="A186" s="440"/>
      <c r="B186" s="209" t="str">
        <f t="shared" si="20"/>
        <v/>
      </c>
      <c r="C186" s="437"/>
      <c r="D186" s="358" t="str">
        <f t="shared" si="21"/>
        <v/>
      </c>
      <c r="E186" s="358"/>
      <c r="F186" s="345"/>
      <c r="G186" s="367"/>
      <c r="H186" s="345"/>
      <c r="I186" s="358"/>
      <c r="K186" s="32" t="str">
        <f t="shared" si="16"/>
        <v xml:space="preserve"> </v>
      </c>
      <c r="L186" s="32" t="str">
        <f t="shared" si="17"/>
        <v xml:space="preserve"> </v>
      </c>
    </row>
    <row r="187" spans="1:12" ht="15.75" x14ac:dyDescent="0.25">
      <c r="A187" s="440"/>
      <c r="B187" s="209" t="str">
        <f t="shared" si="20"/>
        <v/>
      </c>
      <c r="C187" s="437"/>
      <c r="D187" s="358" t="str">
        <f t="shared" ref="D187:D188" si="22">IF(F187="","",D186+1)</f>
        <v/>
      </c>
      <c r="E187" s="358"/>
      <c r="F187" s="345"/>
      <c r="G187" s="367"/>
      <c r="H187" s="345"/>
      <c r="I187" s="358"/>
      <c r="K187" s="32" t="str">
        <f t="shared" si="16"/>
        <v xml:space="preserve"> </v>
      </c>
      <c r="L187" s="32" t="str">
        <f t="shared" si="17"/>
        <v xml:space="preserve"> </v>
      </c>
    </row>
    <row r="188" spans="1:12" ht="15.75" x14ac:dyDescent="0.25">
      <c r="A188" s="440"/>
      <c r="B188" s="209" t="str">
        <f t="shared" si="20"/>
        <v/>
      </c>
      <c r="C188" s="437"/>
      <c r="D188" s="358" t="str">
        <f t="shared" si="22"/>
        <v/>
      </c>
      <c r="E188" s="358"/>
      <c r="F188" s="345"/>
      <c r="G188" s="367"/>
      <c r="H188" s="345"/>
      <c r="I188" s="358"/>
      <c r="K188" s="32" t="str">
        <f t="shared" si="16"/>
        <v xml:space="preserve"> </v>
      </c>
      <c r="L188" s="32" t="str">
        <f t="shared" si="17"/>
        <v xml:space="preserve"> </v>
      </c>
    </row>
    <row r="189" spans="1:12" ht="15.75" x14ac:dyDescent="0.25">
      <c r="B189" s="209" t="str">
        <f t="shared" si="20"/>
        <v/>
      </c>
      <c r="C189" s="356"/>
      <c r="D189" s="120">
        <f>COUNT(D144:D188)</f>
        <v>3</v>
      </c>
      <c r="E189" s="120"/>
      <c r="F189" s="120"/>
      <c r="G189" s="120">
        <f t="shared" ref="G189:I189" si="23">COUNT(G144:G188)</f>
        <v>3</v>
      </c>
      <c r="H189" s="120"/>
      <c r="I189" s="120">
        <f t="shared" si="23"/>
        <v>3</v>
      </c>
      <c r="K189" s="32" t="str">
        <f t="shared" si="16"/>
        <v xml:space="preserve"> </v>
      </c>
      <c r="L189" s="32" t="str">
        <f t="shared" si="17"/>
        <v xml:space="preserve"> </v>
      </c>
    </row>
    <row r="190" spans="1:12" x14ac:dyDescent="0.25">
      <c r="B190" s="209" t="str">
        <f t="shared" si="20"/>
        <v/>
      </c>
      <c r="F190" s="174"/>
      <c r="G190" s="102"/>
      <c r="H190" s="174"/>
      <c r="K190" s="32" t="str">
        <f t="shared" si="16"/>
        <v xml:space="preserve"> </v>
      </c>
      <c r="L190" s="32" t="str">
        <f t="shared" si="17"/>
        <v xml:space="preserve"> </v>
      </c>
    </row>
    <row r="191" spans="1:12" x14ac:dyDescent="0.25">
      <c r="B191" s="209" t="str">
        <f t="shared" si="20"/>
        <v/>
      </c>
      <c r="F191" s="174"/>
      <c r="G191" s="102"/>
      <c r="H191" s="174"/>
      <c r="K191" s="32" t="str">
        <f t="shared" si="16"/>
        <v xml:space="preserve"> </v>
      </c>
      <c r="L191" s="32" t="str">
        <f t="shared" si="17"/>
        <v xml:space="preserve"> </v>
      </c>
    </row>
    <row r="192" spans="1:12" x14ac:dyDescent="0.25">
      <c r="B192" s="209" t="str">
        <f t="shared" si="20"/>
        <v/>
      </c>
      <c r="F192" s="174"/>
      <c r="G192" s="102"/>
      <c r="H192" s="174"/>
      <c r="K192" s="32" t="str">
        <f t="shared" si="16"/>
        <v xml:space="preserve"> </v>
      </c>
      <c r="L192" s="32" t="str">
        <f t="shared" si="17"/>
        <v xml:space="preserve"> </v>
      </c>
    </row>
    <row r="193" spans="2:12" x14ac:dyDescent="0.25">
      <c r="B193" s="209" t="str">
        <f t="shared" si="20"/>
        <v/>
      </c>
      <c r="F193" s="174"/>
      <c r="G193" s="102"/>
      <c r="H193" s="174"/>
      <c r="K193" s="32" t="str">
        <f t="shared" si="16"/>
        <v xml:space="preserve"> </v>
      </c>
      <c r="L193" s="32" t="str">
        <f t="shared" si="17"/>
        <v xml:space="preserve"> </v>
      </c>
    </row>
    <row r="194" spans="2:12" x14ac:dyDescent="0.25">
      <c r="B194" s="209" t="str">
        <f t="shared" si="20"/>
        <v/>
      </c>
      <c r="F194" s="174"/>
      <c r="G194" s="102"/>
      <c r="H194" s="174"/>
      <c r="K194" s="32" t="str">
        <f t="shared" si="16"/>
        <v xml:space="preserve"> </v>
      </c>
      <c r="L194" s="32" t="str">
        <f t="shared" si="17"/>
        <v xml:space="preserve"> </v>
      </c>
    </row>
    <row r="195" spans="2:12" x14ac:dyDescent="0.25">
      <c r="B195" s="209" t="str">
        <f t="shared" si="20"/>
        <v/>
      </c>
      <c r="F195" s="174"/>
      <c r="G195" s="102"/>
      <c r="H195" s="174"/>
      <c r="K195" s="32" t="str">
        <f t="shared" si="16"/>
        <v xml:space="preserve"> </v>
      </c>
      <c r="L195" s="32" t="str">
        <f t="shared" si="17"/>
        <v xml:space="preserve"> </v>
      </c>
    </row>
    <row r="196" spans="2:12" x14ac:dyDescent="0.25">
      <c r="B196" s="209" t="str">
        <f t="shared" si="20"/>
        <v/>
      </c>
      <c r="F196" s="174"/>
      <c r="G196" s="102"/>
      <c r="H196" s="174"/>
      <c r="K196" s="32" t="str">
        <f t="shared" si="16"/>
        <v xml:space="preserve"> </v>
      </c>
      <c r="L196" s="32" t="str">
        <f t="shared" si="17"/>
        <v xml:space="preserve"> </v>
      </c>
    </row>
    <row r="197" spans="2:12" x14ac:dyDescent="0.25">
      <c r="B197" s="209" t="str">
        <f t="shared" si="20"/>
        <v/>
      </c>
      <c r="F197" s="174"/>
      <c r="G197" s="102"/>
      <c r="H197" s="174"/>
      <c r="K197" s="32" t="str">
        <f t="shared" si="16"/>
        <v xml:space="preserve"> </v>
      </c>
      <c r="L197" s="32" t="str">
        <f t="shared" si="17"/>
        <v xml:space="preserve"> </v>
      </c>
    </row>
    <row r="198" spans="2:12" x14ac:dyDescent="0.25">
      <c r="B198" s="209" t="str">
        <f t="shared" si="20"/>
        <v/>
      </c>
      <c r="F198" s="174"/>
      <c r="G198" s="102"/>
      <c r="H198" s="174"/>
      <c r="K198" s="32" t="str">
        <f t="shared" ref="K198:K261" si="24">IF(OR(LEFT(F198,1)=" ",RIGHT(F198,1)=" ",),1," ")</f>
        <v xml:space="preserve"> </v>
      </c>
      <c r="L198" s="32" t="str">
        <f t="shared" ref="L198:L261" si="25">IF(OR(LEFT(H198,1)=" ",RIGHT(H198,1)=" ",),1," ")</f>
        <v xml:space="preserve"> </v>
      </c>
    </row>
    <row r="199" spans="2:12" x14ac:dyDescent="0.25">
      <c r="B199" s="209" t="str">
        <f t="shared" si="20"/>
        <v/>
      </c>
      <c r="F199" s="174"/>
      <c r="G199" s="102"/>
      <c r="H199" s="174"/>
      <c r="K199" s="32" t="str">
        <f t="shared" si="24"/>
        <v xml:space="preserve"> </v>
      </c>
      <c r="L199" s="32" t="str">
        <f t="shared" si="25"/>
        <v xml:space="preserve"> </v>
      </c>
    </row>
    <row r="200" spans="2:12" x14ac:dyDescent="0.25">
      <c r="B200" s="209" t="str">
        <f t="shared" si="20"/>
        <v/>
      </c>
      <c r="F200" s="174"/>
      <c r="G200" s="102"/>
      <c r="H200" s="174"/>
      <c r="K200" s="32" t="str">
        <f t="shared" si="24"/>
        <v xml:space="preserve"> </v>
      </c>
      <c r="L200" s="32" t="str">
        <f t="shared" si="25"/>
        <v xml:space="preserve"> </v>
      </c>
    </row>
    <row r="201" spans="2:12" x14ac:dyDescent="0.25">
      <c r="B201" s="209" t="str">
        <f t="shared" si="20"/>
        <v/>
      </c>
      <c r="F201" s="174"/>
      <c r="G201" s="102"/>
      <c r="H201" s="174"/>
      <c r="K201" s="32" t="str">
        <f t="shared" si="24"/>
        <v xml:space="preserve"> </v>
      </c>
      <c r="L201" s="32" t="str">
        <f t="shared" si="25"/>
        <v xml:space="preserve"> </v>
      </c>
    </row>
    <row r="202" spans="2:12" x14ac:dyDescent="0.25">
      <c r="B202" s="209" t="str">
        <f t="shared" si="20"/>
        <v/>
      </c>
      <c r="F202" s="174"/>
      <c r="G202" s="102"/>
      <c r="H202" s="174"/>
      <c r="K202" s="32" t="str">
        <f t="shared" si="24"/>
        <v xml:space="preserve"> </v>
      </c>
      <c r="L202" s="32" t="str">
        <f t="shared" si="25"/>
        <v xml:space="preserve"> </v>
      </c>
    </row>
    <row r="203" spans="2:12" x14ac:dyDescent="0.25">
      <c r="B203" s="209" t="str">
        <f t="shared" si="20"/>
        <v/>
      </c>
      <c r="F203" s="174"/>
      <c r="G203" s="102"/>
      <c r="H203" s="174"/>
      <c r="K203" s="32" t="str">
        <f t="shared" si="24"/>
        <v xml:space="preserve"> </v>
      </c>
      <c r="L203" s="32" t="str">
        <f t="shared" si="25"/>
        <v xml:space="preserve"> </v>
      </c>
    </row>
    <row r="204" spans="2:12" x14ac:dyDescent="0.25">
      <c r="B204" s="209" t="str">
        <f t="shared" si="20"/>
        <v/>
      </c>
      <c r="F204" s="174"/>
      <c r="G204" s="102"/>
      <c r="H204" s="174"/>
      <c r="K204" s="32" t="str">
        <f t="shared" si="24"/>
        <v xml:space="preserve"> </v>
      </c>
      <c r="L204" s="32" t="str">
        <f t="shared" si="25"/>
        <v xml:space="preserve"> </v>
      </c>
    </row>
    <row r="205" spans="2:12" x14ac:dyDescent="0.25">
      <c r="B205" s="209" t="str">
        <f t="shared" si="20"/>
        <v/>
      </c>
      <c r="F205" s="174"/>
      <c r="G205" s="102"/>
      <c r="H205" s="174"/>
      <c r="K205" s="32" t="str">
        <f t="shared" si="24"/>
        <v xml:space="preserve"> </v>
      </c>
      <c r="L205" s="32" t="str">
        <f t="shared" si="25"/>
        <v xml:space="preserve"> </v>
      </c>
    </row>
    <row r="206" spans="2:12" x14ac:dyDescent="0.25">
      <c r="B206" s="209" t="str">
        <f t="shared" si="20"/>
        <v/>
      </c>
      <c r="F206" s="174"/>
      <c r="G206" s="102"/>
      <c r="H206" s="174"/>
      <c r="K206" s="32" t="str">
        <f t="shared" si="24"/>
        <v xml:space="preserve"> </v>
      </c>
      <c r="L206" s="32" t="str">
        <f t="shared" si="25"/>
        <v xml:space="preserve"> </v>
      </c>
    </row>
    <row r="207" spans="2:12" x14ac:dyDescent="0.25">
      <c r="B207" s="209" t="str">
        <f t="shared" si="20"/>
        <v/>
      </c>
      <c r="F207" s="174"/>
      <c r="G207" s="102"/>
      <c r="H207" s="174"/>
      <c r="K207" s="32" t="str">
        <f t="shared" si="24"/>
        <v xml:space="preserve"> </v>
      </c>
      <c r="L207" s="32" t="str">
        <f t="shared" si="25"/>
        <v xml:space="preserve"> </v>
      </c>
    </row>
    <row r="208" spans="2:12" x14ac:dyDescent="0.25">
      <c r="B208" s="209" t="str">
        <f t="shared" si="20"/>
        <v/>
      </c>
      <c r="F208" s="174"/>
      <c r="G208" s="102"/>
      <c r="H208" s="174"/>
      <c r="K208" s="32" t="str">
        <f t="shared" si="24"/>
        <v xml:space="preserve"> </v>
      </c>
      <c r="L208" s="32" t="str">
        <f t="shared" si="25"/>
        <v xml:space="preserve"> </v>
      </c>
    </row>
    <row r="209" spans="2:12" x14ac:dyDescent="0.25">
      <c r="B209" s="209" t="str">
        <f t="shared" si="20"/>
        <v/>
      </c>
      <c r="F209" s="174"/>
      <c r="G209" s="102"/>
      <c r="H209" s="174"/>
      <c r="K209" s="32" t="str">
        <f t="shared" si="24"/>
        <v xml:space="preserve"> </v>
      </c>
      <c r="L209" s="32" t="str">
        <f t="shared" si="25"/>
        <v xml:space="preserve"> </v>
      </c>
    </row>
    <row r="210" spans="2:12" x14ac:dyDescent="0.25">
      <c r="B210" s="209" t="str">
        <f t="shared" si="20"/>
        <v/>
      </c>
      <c r="F210" s="174"/>
      <c r="G210" s="102"/>
      <c r="H210" s="174"/>
      <c r="K210" s="32" t="str">
        <f t="shared" si="24"/>
        <v xml:space="preserve"> </v>
      </c>
      <c r="L210" s="32" t="str">
        <f t="shared" si="25"/>
        <v xml:space="preserve"> </v>
      </c>
    </row>
    <row r="211" spans="2:12" x14ac:dyDescent="0.25">
      <c r="B211" s="209" t="str">
        <f t="shared" si="20"/>
        <v/>
      </c>
      <c r="F211" s="174"/>
      <c r="G211" s="102"/>
      <c r="H211" s="174"/>
      <c r="K211" s="32" t="str">
        <f t="shared" si="24"/>
        <v xml:space="preserve"> </v>
      </c>
      <c r="L211" s="32" t="str">
        <f t="shared" si="25"/>
        <v xml:space="preserve"> </v>
      </c>
    </row>
    <row r="212" spans="2:12" x14ac:dyDescent="0.25">
      <c r="B212" s="209" t="str">
        <f t="shared" si="20"/>
        <v/>
      </c>
      <c r="F212" s="174"/>
      <c r="G212" s="102"/>
      <c r="H212" s="174"/>
      <c r="K212" s="32" t="str">
        <f t="shared" si="24"/>
        <v xml:space="preserve"> </v>
      </c>
      <c r="L212" s="32" t="str">
        <f t="shared" si="25"/>
        <v xml:space="preserve"> </v>
      </c>
    </row>
    <row r="213" spans="2:12" x14ac:dyDescent="0.25">
      <c r="B213" s="209" t="str">
        <f t="shared" si="20"/>
        <v/>
      </c>
      <c r="F213" s="174"/>
      <c r="G213" s="102"/>
      <c r="H213" s="174"/>
      <c r="K213" s="32" t="str">
        <f t="shared" si="24"/>
        <v xml:space="preserve"> </v>
      </c>
      <c r="L213" s="32" t="str">
        <f t="shared" si="25"/>
        <v xml:space="preserve"> </v>
      </c>
    </row>
    <row r="214" spans="2:12" x14ac:dyDescent="0.25">
      <c r="B214" s="209" t="str">
        <f t="shared" si="20"/>
        <v/>
      </c>
      <c r="F214" s="174"/>
      <c r="G214" s="102"/>
      <c r="H214" s="174"/>
      <c r="K214" s="32" t="str">
        <f t="shared" si="24"/>
        <v xml:space="preserve"> </v>
      </c>
      <c r="L214" s="32" t="str">
        <f t="shared" si="25"/>
        <v xml:space="preserve"> </v>
      </c>
    </row>
    <row r="215" spans="2:12" x14ac:dyDescent="0.25">
      <c r="B215" s="209" t="str">
        <f t="shared" si="20"/>
        <v/>
      </c>
      <c r="F215" s="174"/>
      <c r="G215" s="102"/>
      <c r="H215" s="174"/>
      <c r="K215" s="32" t="str">
        <f t="shared" si="24"/>
        <v xml:space="preserve"> </v>
      </c>
      <c r="L215" s="32" t="str">
        <f t="shared" si="25"/>
        <v xml:space="preserve"> </v>
      </c>
    </row>
    <row r="216" spans="2:12" x14ac:dyDescent="0.25">
      <c r="B216" s="209" t="str">
        <f t="shared" si="20"/>
        <v/>
      </c>
      <c r="F216" s="174"/>
      <c r="G216" s="102"/>
      <c r="H216" s="174"/>
      <c r="K216" s="32" t="str">
        <f t="shared" si="24"/>
        <v xml:space="preserve"> </v>
      </c>
      <c r="L216" s="32" t="str">
        <f t="shared" si="25"/>
        <v xml:space="preserve"> </v>
      </c>
    </row>
    <row r="217" spans="2:12" x14ac:dyDescent="0.25">
      <c r="B217" s="209" t="str">
        <f t="shared" si="20"/>
        <v/>
      </c>
      <c r="F217" s="174"/>
      <c r="G217" s="102"/>
      <c r="H217" s="174"/>
      <c r="K217" s="32" t="str">
        <f t="shared" si="24"/>
        <v xml:space="preserve"> </v>
      </c>
      <c r="L217" s="32" t="str">
        <f t="shared" si="25"/>
        <v xml:space="preserve"> </v>
      </c>
    </row>
    <row r="218" spans="2:12" x14ac:dyDescent="0.25">
      <c r="B218" s="209" t="str">
        <f t="shared" si="20"/>
        <v/>
      </c>
      <c r="F218" s="174"/>
      <c r="G218" s="102"/>
      <c r="H218" s="174"/>
      <c r="K218" s="32" t="str">
        <f t="shared" si="24"/>
        <v xml:space="preserve"> </v>
      </c>
      <c r="L218" s="32" t="str">
        <f t="shared" si="25"/>
        <v xml:space="preserve"> </v>
      </c>
    </row>
    <row r="219" spans="2:12" x14ac:dyDescent="0.25">
      <c r="B219" s="209" t="str">
        <f t="shared" si="20"/>
        <v/>
      </c>
      <c r="F219" s="174"/>
      <c r="G219" s="102"/>
      <c r="H219" s="174"/>
      <c r="K219" s="32" t="str">
        <f t="shared" si="24"/>
        <v xml:space="preserve"> </v>
      </c>
      <c r="L219" s="32" t="str">
        <f t="shared" si="25"/>
        <v xml:space="preserve"> </v>
      </c>
    </row>
    <row r="220" spans="2:12" x14ac:dyDescent="0.25">
      <c r="B220" s="209" t="str">
        <f t="shared" si="20"/>
        <v/>
      </c>
      <c r="F220" s="174"/>
      <c r="G220" s="102"/>
      <c r="H220" s="174"/>
      <c r="K220" s="32" t="str">
        <f t="shared" si="24"/>
        <v xml:space="preserve"> </v>
      </c>
      <c r="L220" s="32" t="str">
        <f t="shared" si="25"/>
        <v xml:space="preserve"> </v>
      </c>
    </row>
    <row r="221" spans="2:12" x14ac:dyDescent="0.25">
      <c r="B221" s="209" t="str">
        <f t="shared" si="20"/>
        <v/>
      </c>
      <c r="F221" s="174"/>
      <c r="G221" s="102"/>
      <c r="H221" s="174"/>
      <c r="K221" s="32" t="str">
        <f t="shared" si="24"/>
        <v xml:space="preserve"> </v>
      </c>
      <c r="L221" s="32" t="str">
        <f t="shared" si="25"/>
        <v xml:space="preserve"> </v>
      </c>
    </row>
    <row r="222" spans="2:12" x14ac:dyDescent="0.25">
      <c r="B222" s="209" t="str">
        <f t="shared" si="20"/>
        <v/>
      </c>
      <c r="F222" s="174"/>
      <c r="G222" s="102"/>
      <c r="H222" s="174"/>
      <c r="K222" s="32" t="str">
        <f t="shared" si="24"/>
        <v xml:space="preserve"> </v>
      </c>
      <c r="L222" s="32" t="str">
        <f t="shared" si="25"/>
        <v xml:space="preserve"> </v>
      </c>
    </row>
    <row r="223" spans="2:12" x14ac:dyDescent="0.25">
      <c r="B223" s="209" t="str">
        <f t="shared" si="20"/>
        <v/>
      </c>
      <c r="F223" s="174"/>
      <c r="G223" s="102"/>
      <c r="H223" s="174"/>
      <c r="K223" s="32" t="str">
        <f t="shared" si="24"/>
        <v xml:space="preserve"> </v>
      </c>
      <c r="L223" s="32" t="str">
        <f t="shared" si="25"/>
        <v xml:space="preserve"> </v>
      </c>
    </row>
    <row r="224" spans="2:12" x14ac:dyDescent="0.25">
      <c r="B224" s="209" t="str">
        <f t="shared" si="20"/>
        <v/>
      </c>
      <c r="F224" s="174"/>
      <c r="G224" s="102"/>
      <c r="H224" s="174"/>
      <c r="K224" s="32" t="str">
        <f t="shared" si="24"/>
        <v xml:space="preserve"> </v>
      </c>
      <c r="L224" s="32" t="str">
        <f t="shared" si="25"/>
        <v xml:space="preserve"> </v>
      </c>
    </row>
    <row r="225" spans="2:12" x14ac:dyDescent="0.25">
      <c r="B225" s="209" t="str">
        <f t="shared" si="20"/>
        <v/>
      </c>
      <c r="F225" s="174"/>
      <c r="G225" s="102"/>
      <c r="H225" s="174"/>
      <c r="K225" s="32" t="str">
        <f t="shared" si="24"/>
        <v xml:space="preserve"> </v>
      </c>
      <c r="L225" s="32" t="str">
        <f t="shared" si="25"/>
        <v xml:space="preserve"> </v>
      </c>
    </row>
    <row r="226" spans="2:12" x14ac:dyDescent="0.25">
      <c r="B226" s="209" t="str">
        <f t="shared" si="20"/>
        <v/>
      </c>
      <c r="F226" s="174"/>
      <c r="G226" s="102"/>
      <c r="H226" s="174"/>
      <c r="K226" s="32" t="str">
        <f t="shared" si="24"/>
        <v xml:space="preserve"> </v>
      </c>
      <c r="L226" s="32" t="str">
        <f t="shared" si="25"/>
        <v xml:space="preserve"> </v>
      </c>
    </row>
    <row r="227" spans="2:12" x14ac:dyDescent="0.25">
      <c r="B227" s="209" t="str">
        <f t="shared" si="20"/>
        <v/>
      </c>
      <c r="F227" s="174"/>
      <c r="G227" s="102"/>
      <c r="H227" s="174"/>
      <c r="K227" s="32" t="str">
        <f t="shared" si="24"/>
        <v xml:space="preserve"> </v>
      </c>
      <c r="L227" s="32" t="str">
        <f t="shared" si="25"/>
        <v xml:space="preserve"> </v>
      </c>
    </row>
    <row r="228" spans="2:12" x14ac:dyDescent="0.25">
      <c r="B228" s="209" t="str">
        <f t="shared" si="20"/>
        <v/>
      </c>
      <c r="F228" s="174"/>
      <c r="G228" s="102"/>
      <c r="H228" s="174"/>
      <c r="K228" s="32" t="str">
        <f t="shared" si="24"/>
        <v xml:space="preserve"> </v>
      </c>
      <c r="L228" s="32" t="str">
        <f t="shared" si="25"/>
        <v xml:space="preserve"> </v>
      </c>
    </row>
    <row r="229" spans="2:12" x14ac:dyDescent="0.25">
      <c r="B229" s="209" t="str">
        <f t="shared" si="20"/>
        <v/>
      </c>
      <c r="F229" s="174"/>
      <c r="G229" s="102"/>
      <c r="H229" s="174"/>
      <c r="K229" s="32" t="str">
        <f t="shared" si="24"/>
        <v xml:space="preserve"> </v>
      </c>
      <c r="L229" s="32" t="str">
        <f t="shared" si="25"/>
        <v xml:space="preserve"> </v>
      </c>
    </row>
    <row r="230" spans="2:12" x14ac:dyDescent="0.25">
      <c r="B230" s="209" t="str">
        <f t="shared" si="20"/>
        <v/>
      </c>
      <c r="F230" s="174"/>
      <c r="G230" s="102"/>
      <c r="H230" s="174"/>
      <c r="K230" s="32" t="str">
        <f t="shared" si="24"/>
        <v xml:space="preserve"> </v>
      </c>
      <c r="L230" s="32" t="str">
        <f t="shared" si="25"/>
        <v xml:space="preserve"> </v>
      </c>
    </row>
    <row r="231" spans="2:12" x14ac:dyDescent="0.25">
      <c r="B231" s="209" t="str">
        <f t="shared" si="20"/>
        <v/>
      </c>
      <c r="F231" s="174"/>
      <c r="G231" s="102"/>
      <c r="H231" s="174"/>
      <c r="K231" s="32" t="str">
        <f t="shared" si="24"/>
        <v xml:space="preserve"> </v>
      </c>
      <c r="L231" s="32" t="str">
        <f t="shared" si="25"/>
        <v xml:space="preserve"> </v>
      </c>
    </row>
    <row r="232" spans="2:12" x14ac:dyDescent="0.25">
      <c r="B232" s="209" t="str">
        <f t="shared" si="20"/>
        <v/>
      </c>
      <c r="F232" s="174"/>
      <c r="G232" s="102"/>
      <c r="H232" s="174"/>
      <c r="K232" s="32" t="str">
        <f t="shared" si="24"/>
        <v xml:space="preserve"> </v>
      </c>
      <c r="L232" s="32" t="str">
        <f t="shared" si="25"/>
        <v xml:space="preserve"> </v>
      </c>
    </row>
    <row r="233" spans="2:12" x14ac:dyDescent="0.25">
      <c r="B233" s="209" t="str">
        <f t="shared" si="20"/>
        <v/>
      </c>
      <c r="F233" s="174"/>
      <c r="G233" s="102"/>
      <c r="H233" s="174"/>
      <c r="K233" s="32" t="str">
        <f t="shared" si="24"/>
        <v xml:space="preserve"> </v>
      </c>
      <c r="L233" s="32" t="str">
        <f t="shared" si="25"/>
        <v xml:space="preserve"> </v>
      </c>
    </row>
    <row r="234" spans="2:12" x14ac:dyDescent="0.25">
      <c r="B234" s="209" t="str">
        <f t="shared" si="20"/>
        <v/>
      </c>
      <c r="F234" s="174"/>
      <c r="G234" s="102"/>
      <c r="H234" s="174"/>
      <c r="K234" s="32" t="str">
        <f t="shared" si="24"/>
        <v xml:space="preserve"> </v>
      </c>
      <c r="L234" s="32" t="str">
        <f t="shared" si="25"/>
        <v xml:space="preserve"> </v>
      </c>
    </row>
    <row r="235" spans="2:12" x14ac:dyDescent="0.25">
      <c r="B235" s="209" t="str">
        <f t="shared" si="20"/>
        <v/>
      </c>
      <c r="F235" s="174"/>
      <c r="G235" s="102"/>
      <c r="H235" s="174"/>
      <c r="K235" s="32" t="str">
        <f t="shared" si="24"/>
        <v xml:space="preserve"> </v>
      </c>
      <c r="L235" s="32" t="str">
        <f t="shared" si="25"/>
        <v xml:space="preserve"> </v>
      </c>
    </row>
    <row r="236" spans="2:12" x14ac:dyDescent="0.25">
      <c r="B236" s="209" t="str">
        <f t="shared" si="20"/>
        <v/>
      </c>
      <c r="F236" s="174"/>
      <c r="G236" s="102"/>
      <c r="H236" s="174"/>
      <c r="K236" s="32" t="str">
        <f t="shared" si="24"/>
        <v xml:space="preserve"> </v>
      </c>
      <c r="L236" s="32" t="str">
        <f t="shared" si="25"/>
        <v xml:space="preserve"> </v>
      </c>
    </row>
    <row r="237" spans="2:12" x14ac:dyDescent="0.25">
      <c r="B237" s="209" t="str">
        <f t="shared" si="20"/>
        <v/>
      </c>
      <c r="F237" s="174"/>
      <c r="G237" s="102"/>
      <c r="H237" s="174"/>
      <c r="K237" s="32" t="str">
        <f t="shared" si="24"/>
        <v xml:space="preserve"> </v>
      </c>
      <c r="L237" s="32" t="str">
        <f t="shared" si="25"/>
        <v xml:space="preserve"> </v>
      </c>
    </row>
    <row r="238" spans="2:12" x14ac:dyDescent="0.25">
      <c r="B238" s="209" t="str">
        <f t="shared" si="20"/>
        <v/>
      </c>
      <c r="F238" s="174"/>
      <c r="G238" s="102"/>
      <c r="H238" s="174"/>
      <c r="K238" s="32" t="str">
        <f t="shared" si="24"/>
        <v xml:space="preserve"> </v>
      </c>
      <c r="L238" s="32" t="str">
        <f t="shared" si="25"/>
        <v xml:space="preserve"> </v>
      </c>
    </row>
    <row r="239" spans="2:12" x14ac:dyDescent="0.25">
      <c r="B239" s="209" t="str">
        <f t="shared" ref="B239:B246" si="26">IF(LEFT(F239,1)=" ",1,"")</f>
        <v/>
      </c>
      <c r="F239" s="174"/>
      <c r="G239" s="102"/>
      <c r="H239" s="174"/>
      <c r="K239" s="32" t="str">
        <f t="shared" si="24"/>
        <v xml:space="preserve"> </v>
      </c>
      <c r="L239" s="32" t="str">
        <f t="shared" si="25"/>
        <v xml:space="preserve"> </v>
      </c>
    </row>
    <row r="240" spans="2:12" x14ac:dyDescent="0.25">
      <c r="B240" s="209" t="str">
        <f t="shared" si="26"/>
        <v/>
      </c>
      <c r="F240" s="174"/>
      <c r="G240" s="102"/>
      <c r="H240" s="174"/>
      <c r="K240" s="32" t="str">
        <f t="shared" si="24"/>
        <v xml:space="preserve"> </v>
      </c>
      <c r="L240" s="32" t="str">
        <f t="shared" si="25"/>
        <v xml:space="preserve"> </v>
      </c>
    </row>
    <row r="241" spans="2:12" x14ac:dyDescent="0.25">
      <c r="B241" s="209" t="str">
        <f t="shared" si="26"/>
        <v/>
      </c>
      <c r="F241" s="174"/>
      <c r="G241" s="102"/>
      <c r="H241" s="174"/>
      <c r="K241" s="32" t="str">
        <f t="shared" si="24"/>
        <v xml:space="preserve"> </v>
      </c>
      <c r="L241" s="32" t="str">
        <f t="shared" si="25"/>
        <v xml:space="preserve"> </v>
      </c>
    </row>
    <row r="242" spans="2:12" x14ac:dyDescent="0.25">
      <c r="B242" s="209" t="str">
        <f t="shared" si="26"/>
        <v/>
      </c>
      <c r="F242" s="174"/>
      <c r="G242" s="102"/>
      <c r="H242" s="174"/>
      <c r="K242" s="32" t="str">
        <f t="shared" si="24"/>
        <v xml:space="preserve"> </v>
      </c>
      <c r="L242" s="32" t="str">
        <f t="shared" si="25"/>
        <v xml:space="preserve"> </v>
      </c>
    </row>
    <row r="243" spans="2:12" x14ac:dyDescent="0.25">
      <c r="B243" s="209" t="str">
        <f t="shared" si="26"/>
        <v/>
      </c>
      <c r="F243" s="174"/>
      <c r="G243" s="102"/>
      <c r="H243" s="174"/>
      <c r="K243" s="32" t="str">
        <f t="shared" si="24"/>
        <v xml:space="preserve"> </v>
      </c>
      <c r="L243" s="32" t="str">
        <f t="shared" si="25"/>
        <v xml:space="preserve"> </v>
      </c>
    </row>
    <row r="244" spans="2:12" x14ac:dyDescent="0.25">
      <c r="B244" s="209" t="str">
        <f t="shared" si="26"/>
        <v/>
      </c>
      <c r="F244" s="174"/>
      <c r="G244" s="102"/>
      <c r="H244" s="174"/>
      <c r="K244" s="32" t="str">
        <f t="shared" si="24"/>
        <v xml:space="preserve"> </v>
      </c>
      <c r="L244" s="32" t="str">
        <f t="shared" si="25"/>
        <v xml:space="preserve"> </v>
      </c>
    </row>
    <row r="245" spans="2:12" x14ac:dyDescent="0.25">
      <c r="B245" s="209" t="str">
        <f t="shared" si="26"/>
        <v/>
      </c>
      <c r="F245" s="174"/>
      <c r="G245" s="102"/>
      <c r="H245" s="174"/>
      <c r="K245" s="32" t="str">
        <f t="shared" si="24"/>
        <v xml:space="preserve"> </v>
      </c>
      <c r="L245" s="32" t="str">
        <f t="shared" si="25"/>
        <v xml:space="preserve"> </v>
      </c>
    </row>
    <row r="246" spans="2:12" x14ac:dyDescent="0.25">
      <c r="B246" s="209" t="str">
        <f t="shared" si="26"/>
        <v/>
      </c>
      <c r="F246" s="174"/>
      <c r="G246" s="102"/>
      <c r="H246" s="174"/>
      <c r="K246" s="32" t="str">
        <f t="shared" si="24"/>
        <v xml:space="preserve"> </v>
      </c>
      <c r="L246" s="32" t="str">
        <f t="shared" si="25"/>
        <v xml:space="preserve"> </v>
      </c>
    </row>
    <row r="247" spans="2:12" x14ac:dyDescent="0.25">
      <c r="B247" s="118"/>
      <c r="F247" s="174"/>
      <c r="G247" s="102"/>
      <c r="H247" s="174"/>
      <c r="K247" s="32" t="str">
        <f t="shared" si="24"/>
        <v xml:space="preserve"> </v>
      </c>
      <c r="L247" s="32" t="str">
        <f t="shared" si="25"/>
        <v xml:space="preserve"> </v>
      </c>
    </row>
    <row r="248" spans="2:12" x14ac:dyDescent="0.25">
      <c r="B248" s="118"/>
      <c r="F248" s="174"/>
      <c r="G248" s="102"/>
      <c r="H248" s="174"/>
      <c r="K248" s="32" t="str">
        <f t="shared" si="24"/>
        <v xml:space="preserve"> </v>
      </c>
      <c r="L248" s="32" t="str">
        <f t="shared" si="25"/>
        <v xml:space="preserve"> </v>
      </c>
    </row>
    <row r="249" spans="2:12" x14ac:dyDescent="0.25">
      <c r="B249" s="118"/>
      <c r="F249" s="174"/>
      <c r="G249" s="102"/>
      <c r="H249" s="174"/>
      <c r="K249" s="32" t="str">
        <f t="shared" si="24"/>
        <v xml:space="preserve"> </v>
      </c>
      <c r="L249" s="32" t="str">
        <f t="shared" si="25"/>
        <v xml:space="preserve"> </v>
      </c>
    </row>
    <row r="250" spans="2:12" x14ac:dyDescent="0.25">
      <c r="B250" s="118"/>
      <c r="F250" s="174"/>
      <c r="G250" s="102"/>
      <c r="H250" s="174"/>
      <c r="K250" s="32" t="str">
        <f t="shared" si="24"/>
        <v xml:space="preserve"> </v>
      </c>
      <c r="L250" s="32" t="str">
        <f t="shared" si="25"/>
        <v xml:space="preserve"> </v>
      </c>
    </row>
    <row r="251" spans="2:12" x14ac:dyDescent="0.25">
      <c r="B251" s="118"/>
      <c r="F251" s="174"/>
      <c r="G251" s="102"/>
      <c r="H251" s="174"/>
      <c r="K251" s="32" t="str">
        <f t="shared" si="24"/>
        <v xml:space="preserve"> </v>
      </c>
      <c r="L251" s="32" t="str">
        <f t="shared" si="25"/>
        <v xml:space="preserve"> </v>
      </c>
    </row>
    <row r="252" spans="2:12" x14ac:dyDescent="0.25">
      <c r="B252" s="118"/>
      <c r="F252" s="174"/>
      <c r="G252" s="102"/>
      <c r="H252" s="174"/>
      <c r="K252" s="32" t="str">
        <f t="shared" si="24"/>
        <v xml:space="preserve"> </v>
      </c>
      <c r="L252" s="32" t="str">
        <f t="shared" si="25"/>
        <v xml:space="preserve"> </v>
      </c>
    </row>
    <row r="253" spans="2:12" x14ac:dyDescent="0.25">
      <c r="B253" s="118"/>
      <c r="F253" s="174"/>
      <c r="G253" s="102"/>
      <c r="H253" s="174"/>
      <c r="K253" s="32" t="str">
        <f t="shared" si="24"/>
        <v xml:space="preserve"> </v>
      </c>
      <c r="L253" s="32" t="str">
        <f t="shared" si="25"/>
        <v xml:space="preserve"> </v>
      </c>
    </row>
    <row r="254" spans="2:12" x14ac:dyDescent="0.25">
      <c r="B254" s="118"/>
      <c r="F254" s="174"/>
      <c r="G254" s="102"/>
      <c r="H254" s="174"/>
      <c r="K254" s="32" t="str">
        <f t="shared" si="24"/>
        <v xml:space="preserve"> </v>
      </c>
      <c r="L254" s="32" t="str">
        <f t="shared" si="25"/>
        <v xml:space="preserve"> </v>
      </c>
    </row>
    <row r="255" spans="2:12" x14ac:dyDescent="0.25">
      <c r="B255" s="118"/>
      <c r="F255" s="174"/>
      <c r="G255" s="102"/>
      <c r="H255" s="174"/>
      <c r="K255" s="32" t="str">
        <f t="shared" si="24"/>
        <v xml:space="preserve"> </v>
      </c>
      <c r="L255" s="32" t="str">
        <f t="shared" si="25"/>
        <v xml:space="preserve"> </v>
      </c>
    </row>
    <row r="256" spans="2:12" x14ac:dyDescent="0.25">
      <c r="B256" s="118"/>
      <c r="F256" s="174"/>
      <c r="G256" s="102"/>
      <c r="H256" s="174"/>
      <c r="K256" s="32" t="str">
        <f t="shared" si="24"/>
        <v xml:space="preserve"> </v>
      </c>
      <c r="L256" s="32" t="str">
        <f t="shared" si="25"/>
        <v xml:space="preserve"> </v>
      </c>
    </row>
    <row r="257" spans="2:12" x14ac:dyDescent="0.25">
      <c r="B257" s="118"/>
      <c r="F257" s="174"/>
      <c r="G257" s="102"/>
      <c r="H257" s="174"/>
      <c r="K257" s="32" t="str">
        <f t="shared" si="24"/>
        <v xml:space="preserve"> </v>
      </c>
      <c r="L257" s="32" t="str">
        <f t="shared" si="25"/>
        <v xml:space="preserve"> </v>
      </c>
    </row>
    <row r="258" spans="2:12" x14ac:dyDescent="0.25">
      <c r="B258" s="118"/>
      <c r="F258" s="174"/>
      <c r="G258" s="102"/>
      <c r="H258" s="174"/>
      <c r="K258" s="32" t="str">
        <f t="shared" si="24"/>
        <v xml:space="preserve"> </v>
      </c>
      <c r="L258" s="32" t="str">
        <f t="shared" si="25"/>
        <v xml:space="preserve"> </v>
      </c>
    </row>
    <row r="259" spans="2:12" x14ac:dyDescent="0.25">
      <c r="B259" s="118"/>
      <c r="F259" s="174"/>
      <c r="G259" s="102"/>
      <c r="H259" s="174"/>
      <c r="K259" s="32" t="str">
        <f t="shared" si="24"/>
        <v xml:space="preserve"> </v>
      </c>
      <c r="L259" s="32" t="str">
        <f t="shared" si="25"/>
        <v xml:space="preserve"> </v>
      </c>
    </row>
    <row r="260" spans="2:12" x14ac:dyDescent="0.25">
      <c r="B260" s="118"/>
      <c r="F260" s="174"/>
      <c r="G260" s="102"/>
      <c r="H260" s="174"/>
      <c r="K260" s="32" t="str">
        <f t="shared" si="24"/>
        <v xml:space="preserve"> </v>
      </c>
      <c r="L260" s="32" t="str">
        <f t="shared" si="25"/>
        <v xml:space="preserve"> </v>
      </c>
    </row>
    <row r="261" spans="2:12" x14ac:dyDescent="0.25">
      <c r="B261" s="118"/>
      <c r="F261" s="174"/>
      <c r="G261" s="102"/>
      <c r="H261" s="174"/>
      <c r="K261" s="32" t="str">
        <f t="shared" si="24"/>
        <v xml:space="preserve"> </v>
      </c>
      <c r="L261" s="32" t="str">
        <f t="shared" si="25"/>
        <v xml:space="preserve"> </v>
      </c>
    </row>
    <row r="262" spans="2:12" x14ac:dyDescent="0.25">
      <c r="B262" s="118"/>
      <c r="F262" s="174"/>
      <c r="G262" s="102"/>
      <c r="H262" s="174"/>
      <c r="K262" s="32" t="str">
        <f t="shared" ref="K262:K264" si="27">IF(OR(LEFT(F262,1)=" ",RIGHT(F262,1)=" ",),1," ")</f>
        <v xml:space="preserve"> </v>
      </c>
      <c r="L262" s="32" t="str">
        <f t="shared" ref="L262:L264" si="28">IF(OR(LEFT(H262,1)=" ",RIGHT(H262,1)=" ",),1," ")</f>
        <v xml:space="preserve"> </v>
      </c>
    </row>
    <row r="263" spans="2:12" x14ac:dyDescent="0.25">
      <c r="B263" s="118"/>
      <c r="F263" s="174"/>
      <c r="G263" s="102"/>
      <c r="H263" s="174"/>
      <c r="K263" s="32" t="str">
        <f t="shared" si="27"/>
        <v xml:space="preserve"> </v>
      </c>
      <c r="L263" s="32" t="str">
        <f t="shared" si="28"/>
        <v xml:space="preserve"> </v>
      </c>
    </row>
    <row r="264" spans="2:12" x14ac:dyDescent="0.25">
      <c r="B264" s="118"/>
      <c r="F264" s="174"/>
      <c r="G264" s="102"/>
      <c r="H264" s="174"/>
      <c r="K264" s="32" t="str">
        <f t="shared" si="27"/>
        <v xml:space="preserve"> </v>
      </c>
      <c r="L264" s="32" t="str">
        <f t="shared" si="28"/>
        <v xml:space="preserve"> </v>
      </c>
    </row>
    <row r="265" spans="2:12" x14ac:dyDescent="0.25">
      <c r="B265" s="118"/>
      <c r="F265" s="174"/>
      <c r="G265" s="102"/>
      <c r="H265" s="174"/>
    </row>
    <row r="266" spans="2:12" x14ac:dyDescent="0.25">
      <c r="B266" s="118"/>
      <c r="F266" s="174"/>
      <c r="G266" s="102"/>
      <c r="H266" s="174"/>
    </row>
    <row r="267" spans="2:12" x14ac:dyDescent="0.25">
      <c r="B267" s="118"/>
      <c r="F267" s="174"/>
      <c r="G267" s="102"/>
      <c r="H267" s="174"/>
    </row>
    <row r="268" spans="2:12" x14ac:dyDescent="0.25">
      <c r="B268" s="118"/>
      <c r="F268" s="174"/>
      <c r="G268" s="102"/>
      <c r="H268" s="174"/>
    </row>
    <row r="269" spans="2:12" x14ac:dyDescent="0.25">
      <c r="B269" s="118"/>
      <c r="F269" s="174"/>
      <c r="G269" s="102"/>
      <c r="H269" s="174"/>
    </row>
    <row r="270" spans="2:12" x14ac:dyDescent="0.25">
      <c r="B270" s="118"/>
      <c r="F270" s="174"/>
      <c r="G270" s="102"/>
      <c r="H270" s="174"/>
    </row>
    <row r="271" spans="2:12" x14ac:dyDescent="0.25">
      <c r="B271" s="118"/>
      <c r="F271" s="174"/>
      <c r="G271" s="102"/>
      <c r="H271" s="174"/>
    </row>
    <row r="272" spans="2:12" x14ac:dyDescent="0.25">
      <c r="B272" s="118"/>
      <c r="F272" s="174"/>
      <c r="G272" s="102"/>
      <c r="H272" s="174"/>
    </row>
    <row r="273" spans="2:8" x14ac:dyDescent="0.25">
      <c r="B273" s="118"/>
      <c r="F273" s="174"/>
      <c r="G273" s="102"/>
      <c r="H273" s="174"/>
    </row>
    <row r="274" spans="2:8" x14ac:dyDescent="0.25">
      <c r="F274" s="174"/>
      <c r="G274" s="102"/>
      <c r="H274" s="174"/>
    </row>
    <row r="275" spans="2:8" x14ac:dyDescent="0.25">
      <c r="F275" s="174"/>
      <c r="G275" s="102"/>
      <c r="H275" s="174"/>
    </row>
    <row r="276" spans="2:8" x14ac:dyDescent="0.25">
      <c r="F276" s="174"/>
      <c r="G276" s="102"/>
      <c r="H276" s="174"/>
    </row>
    <row r="277" spans="2:8" x14ac:dyDescent="0.25">
      <c r="F277" s="174"/>
      <c r="G277" s="102"/>
      <c r="H277" s="174"/>
    </row>
    <row r="278" spans="2:8" x14ac:dyDescent="0.25">
      <c r="F278" s="174"/>
      <c r="G278" s="102"/>
      <c r="H278" s="174"/>
    </row>
    <row r="279" spans="2:8" x14ac:dyDescent="0.25">
      <c r="F279" s="174"/>
      <c r="G279" s="102"/>
      <c r="H279" s="174"/>
    </row>
    <row r="280" spans="2:8" x14ac:dyDescent="0.25">
      <c r="F280" s="174"/>
      <c r="G280" s="102"/>
      <c r="H280" s="174"/>
    </row>
    <row r="281" spans="2:8" x14ac:dyDescent="0.25">
      <c r="F281" s="174"/>
      <c r="G281" s="102"/>
      <c r="H281" s="174"/>
    </row>
    <row r="282" spans="2:8" x14ac:dyDescent="0.25">
      <c r="F282" s="174"/>
      <c r="G282" s="102"/>
      <c r="H282" s="174"/>
    </row>
    <row r="283" spans="2:8" x14ac:dyDescent="0.25">
      <c r="F283" s="174"/>
      <c r="G283" s="102"/>
      <c r="H283" s="174"/>
    </row>
    <row r="284" spans="2:8" x14ac:dyDescent="0.25">
      <c r="F284" s="174"/>
      <c r="G284" s="102"/>
      <c r="H284" s="174"/>
    </row>
    <row r="285" spans="2:8" x14ac:dyDescent="0.25">
      <c r="F285" s="174"/>
      <c r="G285" s="102"/>
      <c r="H285" s="174"/>
    </row>
    <row r="286" spans="2:8" x14ac:dyDescent="0.25">
      <c r="F286" s="174"/>
      <c r="G286" s="102"/>
      <c r="H286" s="174"/>
    </row>
    <row r="287" spans="2:8" x14ac:dyDescent="0.25">
      <c r="F287" s="174"/>
      <c r="G287" s="102"/>
      <c r="H287" s="174"/>
    </row>
    <row r="288" spans="2:8" x14ac:dyDescent="0.25">
      <c r="F288" s="174"/>
      <c r="G288" s="102"/>
      <c r="H288" s="174"/>
    </row>
    <row r="289" spans="8:8" ht="15.75" x14ac:dyDescent="0.25">
      <c r="H289" s="28"/>
    </row>
  </sheetData>
  <sheetProtection password="8678" sheet="1" objects="1" scenarios="1" selectLockedCells="1" selectUnlockedCells="1"/>
  <mergeCells count="10">
    <mergeCell ref="A96:A140"/>
    <mergeCell ref="C96:C140"/>
    <mergeCell ref="A144:A188"/>
    <mergeCell ref="C144:C188"/>
    <mergeCell ref="B1:F1"/>
    <mergeCell ref="A2:F2"/>
    <mergeCell ref="A5:A42"/>
    <mergeCell ref="C5:C42"/>
    <mergeCell ref="A46:A92"/>
    <mergeCell ref="C46:C92"/>
  </mergeCells>
  <conditionalFormatting sqref="F7">
    <cfRule type="duplicateValues" dxfId="205" priority="127"/>
  </conditionalFormatting>
  <conditionalFormatting sqref="F13">
    <cfRule type="duplicateValues" dxfId="204" priority="124"/>
  </conditionalFormatting>
  <conditionalFormatting sqref="F15">
    <cfRule type="duplicateValues" dxfId="203" priority="123"/>
  </conditionalFormatting>
  <conditionalFormatting sqref="F16">
    <cfRule type="duplicateValues" dxfId="202" priority="122"/>
  </conditionalFormatting>
  <conditionalFormatting sqref="F18">
    <cfRule type="duplicateValues" dxfId="201" priority="121"/>
  </conditionalFormatting>
  <conditionalFormatting sqref="F17">
    <cfRule type="duplicateValues" dxfId="200" priority="120"/>
  </conditionalFormatting>
  <conditionalFormatting sqref="F19">
    <cfRule type="duplicateValues" dxfId="199" priority="119"/>
  </conditionalFormatting>
  <conditionalFormatting sqref="F20">
    <cfRule type="duplicateValues" dxfId="198" priority="118"/>
  </conditionalFormatting>
  <conditionalFormatting sqref="F21">
    <cfRule type="duplicateValues" dxfId="197" priority="117"/>
  </conditionalFormatting>
  <conditionalFormatting sqref="F97">
    <cfRule type="duplicateValues" dxfId="196" priority="116"/>
  </conditionalFormatting>
  <conditionalFormatting sqref="F8">
    <cfRule type="duplicateValues" dxfId="195" priority="106"/>
  </conditionalFormatting>
  <conditionalFormatting sqref="F8">
    <cfRule type="duplicateValues" dxfId="194" priority="107"/>
  </conditionalFormatting>
  <conditionalFormatting sqref="F9">
    <cfRule type="duplicateValues" dxfId="193" priority="103"/>
  </conditionalFormatting>
  <conditionalFormatting sqref="F9">
    <cfRule type="duplicateValues" dxfId="192" priority="104"/>
  </conditionalFormatting>
  <conditionalFormatting sqref="F10">
    <cfRule type="duplicateValues" dxfId="191" priority="97"/>
  </conditionalFormatting>
  <conditionalFormatting sqref="F10">
    <cfRule type="duplicateValues" dxfId="190" priority="98"/>
  </conditionalFormatting>
  <conditionalFormatting sqref="F18">
    <cfRule type="duplicateValues" dxfId="189" priority="95"/>
  </conditionalFormatting>
  <conditionalFormatting sqref="F22">
    <cfRule type="duplicateValues" dxfId="188" priority="94"/>
  </conditionalFormatting>
  <conditionalFormatting sqref="F46">
    <cfRule type="duplicateValues" dxfId="187" priority="92"/>
  </conditionalFormatting>
  <conditionalFormatting sqref="F46">
    <cfRule type="duplicateValues" dxfId="186" priority="91"/>
  </conditionalFormatting>
  <conditionalFormatting sqref="F55">
    <cfRule type="duplicateValues" dxfId="185" priority="89"/>
  </conditionalFormatting>
  <conditionalFormatting sqref="F62">
    <cfRule type="duplicateValues" dxfId="184" priority="87"/>
  </conditionalFormatting>
  <conditionalFormatting sqref="F101">
    <cfRule type="duplicateValues" dxfId="183" priority="84"/>
  </conditionalFormatting>
  <conditionalFormatting sqref="F102">
    <cfRule type="duplicateValues" dxfId="182" priority="83"/>
  </conditionalFormatting>
  <conditionalFormatting sqref="F103">
    <cfRule type="duplicateValues" dxfId="181" priority="80"/>
  </conditionalFormatting>
  <conditionalFormatting sqref="F103">
    <cfRule type="duplicateValues" dxfId="180" priority="81"/>
  </conditionalFormatting>
  <conditionalFormatting sqref="F104">
    <cfRule type="duplicateValues" dxfId="179" priority="77"/>
  </conditionalFormatting>
  <conditionalFormatting sqref="F104">
    <cfRule type="duplicateValues" dxfId="178" priority="78"/>
  </conditionalFormatting>
  <conditionalFormatting sqref="F105">
    <cfRule type="duplicateValues" dxfId="177" priority="73"/>
  </conditionalFormatting>
  <conditionalFormatting sqref="F105">
    <cfRule type="duplicateValues" dxfId="176" priority="74"/>
  </conditionalFormatting>
  <conditionalFormatting sqref="F151">
    <cfRule type="duplicateValues" dxfId="175" priority="69"/>
  </conditionalFormatting>
  <conditionalFormatting sqref="F151">
    <cfRule type="duplicateValues" dxfId="174" priority="71"/>
  </conditionalFormatting>
  <conditionalFormatting sqref="F151">
    <cfRule type="duplicateValues" dxfId="173" priority="68"/>
  </conditionalFormatting>
  <conditionalFormatting sqref="F152">
    <cfRule type="duplicateValues" dxfId="172" priority="65"/>
  </conditionalFormatting>
  <conditionalFormatting sqref="F152">
    <cfRule type="duplicateValues" dxfId="171" priority="67"/>
  </conditionalFormatting>
  <conditionalFormatting sqref="F152">
    <cfRule type="duplicateValues" dxfId="170" priority="64"/>
  </conditionalFormatting>
  <conditionalFormatting sqref="F153">
    <cfRule type="duplicateValues" dxfId="169" priority="57"/>
  </conditionalFormatting>
  <conditionalFormatting sqref="F153">
    <cfRule type="duplicateValues" dxfId="168" priority="59"/>
  </conditionalFormatting>
  <conditionalFormatting sqref="F153">
    <cfRule type="duplicateValues" dxfId="167" priority="56"/>
  </conditionalFormatting>
  <conditionalFormatting sqref="F1:F5 F7 F98:F100 F105 F15:F42 F47:F54 F66:F92 F56:F63 F107:F140 F159:F188 F154:F157 F44:F45 F94:F96 F142:F150 F190:F1048576">
    <cfRule type="duplicateValues" dxfId="166" priority="745"/>
  </conditionalFormatting>
  <conditionalFormatting sqref="F1:F42 F66:F92 F47:F63 F105:F140 F159:F188 F154:F157 F44:F45 F94:F102 F142:F150 F190:F1048576">
    <cfRule type="duplicateValues" dxfId="165" priority="812"/>
  </conditionalFormatting>
  <conditionalFormatting sqref="F159:F188 F154:F157 F66:F92 F1:F42 F44:F63 F94:F140 F142:F150 F190:F1048576">
    <cfRule type="duplicateValues" dxfId="164" priority="822"/>
  </conditionalFormatting>
  <conditionalFormatting sqref="H14 H6 H11:H12">
    <cfRule type="duplicateValues" dxfId="163" priority="43"/>
  </conditionalFormatting>
  <conditionalFormatting sqref="H7">
    <cfRule type="duplicateValues" dxfId="162" priority="42"/>
  </conditionalFormatting>
  <conditionalFormatting sqref="H13">
    <cfRule type="duplicateValues" dxfId="161" priority="41"/>
  </conditionalFormatting>
  <conditionalFormatting sqref="H15">
    <cfRule type="duplicateValues" dxfId="160" priority="40"/>
  </conditionalFormatting>
  <conditionalFormatting sqref="H16">
    <cfRule type="duplicateValues" dxfId="159" priority="39"/>
  </conditionalFormatting>
  <conditionalFormatting sqref="H18">
    <cfRule type="duplicateValues" dxfId="158" priority="38"/>
  </conditionalFormatting>
  <conditionalFormatting sqref="H17">
    <cfRule type="duplicateValues" dxfId="157" priority="37"/>
  </conditionalFormatting>
  <conditionalFormatting sqref="H19">
    <cfRule type="duplicateValues" dxfId="156" priority="36"/>
  </conditionalFormatting>
  <conditionalFormatting sqref="H20">
    <cfRule type="duplicateValues" dxfId="155" priority="35"/>
  </conditionalFormatting>
  <conditionalFormatting sqref="H21">
    <cfRule type="duplicateValues" dxfId="154" priority="34"/>
  </conditionalFormatting>
  <conditionalFormatting sqref="H97">
    <cfRule type="duplicateValues" dxfId="153" priority="33"/>
  </conditionalFormatting>
  <conditionalFormatting sqref="H8">
    <cfRule type="duplicateValues" dxfId="152" priority="31"/>
  </conditionalFormatting>
  <conditionalFormatting sqref="H8">
    <cfRule type="duplicateValues" dxfId="151" priority="32"/>
  </conditionalFormatting>
  <conditionalFormatting sqref="H9">
    <cfRule type="duplicateValues" dxfId="150" priority="29"/>
  </conditionalFormatting>
  <conditionalFormatting sqref="H9">
    <cfRule type="duplicateValues" dxfId="149" priority="30"/>
  </conditionalFormatting>
  <conditionalFormatting sqref="H10">
    <cfRule type="duplicateValues" dxfId="148" priority="27"/>
  </conditionalFormatting>
  <conditionalFormatting sqref="H10">
    <cfRule type="duplicateValues" dxfId="147" priority="28"/>
  </conditionalFormatting>
  <conditionalFormatting sqref="H18">
    <cfRule type="duplicateValues" dxfId="146" priority="26"/>
  </conditionalFormatting>
  <conditionalFormatting sqref="H22">
    <cfRule type="duplicateValues" dxfId="145" priority="25"/>
  </conditionalFormatting>
  <conditionalFormatting sqref="H46">
    <cfRule type="duplicateValues" dxfId="144" priority="24"/>
  </conditionalFormatting>
  <conditionalFormatting sqref="H46">
    <cfRule type="duplicateValues" dxfId="143" priority="23"/>
  </conditionalFormatting>
  <conditionalFormatting sqref="H55">
    <cfRule type="duplicateValues" dxfId="142" priority="22"/>
  </conditionalFormatting>
  <conditionalFormatting sqref="H62">
    <cfRule type="duplicateValues" dxfId="141" priority="21"/>
  </conditionalFormatting>
  <conditionalFormatting sqref="H101">
    <cfRule type="duplicateValues" dxfId="140" priority="20"/>
  </conditionalFormatting>
  <conditionalFormatting sqref="H102">
    <cfRule type="duplicateValues" dxfId="139" priority="19"/>
  </conditionalFormatting>
  <conditionalFormatting sqref="H103">
    <cfRule type="duplicateValues" dxfId="138" priority="17"/>
  </conditionalFormatting>
  <conditionalFormatting sqref="H103">
    <cfRule type="duplicateValues" dxfId="137" priority="18"/>
  </conditionalFormatting>
  <conditionalFormatting sqref="H104">
    <cfRule type="duplicateValues" dxfId="136" priority="15"/>
  </conditionalFormatting>
  <conditionalFormatting sqref="H104">
    <cfRule type="duplicateValues" dxfId="135" priority="16"/>
  </conditionalFormatting>
  <conditionalFormatting sqref="H105">
    <cfRule type="duplicateValues" dxfId="134" priority="13"/>
  </conditionalFormatting>
  <conditionalFormatting sqref="H105">
    <cfRule type="duplicateValues" dxfId="133" priority="14"/>
  </conditionalFormatting>
  <conditionalFormatting sqref="H151">
    <cfRule type="duplicateValues" dxfId="132" priority="11"/>
  </conditionalFormatting>
  <conditionalFormatting sqref="H151">
    <cfRule type="duplicateValues" dxfId="131" priority="12"/>
  </conditionalFormatting>
  <conditionalFormatting sqref="H151">
    <cfRule type="duplicateValues" dxfId="130" priority="10"/>
  </conditionalFormatting>
  <conditionalFormatting sqref="H152">
    <cfRule type="duplicateValues" dxfId="129" priority="8"/>
  </conditionalFormatting>
  <conditionalFormatting sqref="H152">
    <cfRule type="duplicateValues" dxfId="128" priority="9"/>
  </conditionalFormatting>
  <conditionalFormatting sqref="H152">
    <cfRule type="duplicateValues" dxfId="127" priority="7"/>
  </conditionalFormatting>
  <conditionalFormatting sqref="H153">
    <cfRule type="duplicateValues" dxfId="126" priority="5"/>
  </conditionalFormatting>
  <conditionalFormatting sqref="H153">
    <cfRule type="duplicateValues" dxfId="125" priority="6"/>
  </conditionalFormatting>
  <conditionalFormatting sqref="H153">
    <cfRule type="duplicateValues" dxfId="124" priority="4"/>
  </conditionalFormatting>
  <conditionalFormatting sqref="H5 H7 H98:H100 H105 H15:H42 H47:H54 H66:H92 H56:H63 H107:H140 H159:H188 H154:H157 H44:H45 H94:H96 H142:H150 H190:H289">
    <cfRule type="duplicateValues" dxfId="123" priority="50"/>
  </conditionalFormatting>
  <conditionalFormatting sqref="H5:H42 H66:H92 H47:H63 H105:H140 H159:H188 H154:H157 H44:H45 H94:H102 H142:H150 H190:H289">
    <cfRule type="duplicateValues" dxfId="122" priority="52"/>
  </conditionalFormatting>
  <conditionalFormatting sqref="H159:H188 H154:H157 H66:H92 H5:H42 H44:H63 H94:H140 H142:H150 H190:H289">
    <cfRule type="duplicateValues" dxfId="121" priority="53"/>
  </conditionalFormatting>
  <conditionalFormatting sqref="G1:G42 I1:I42 I44:I92 G44:G92 G94:G140 I94:I140 I142:I188 G142:G188 G190:G1048576 I190:I1048576">
    <cfRule type="cellIs" dxfId="120" priority="3" operator="equal">
      <formula>1</formula>
    </cfRule>
  </conditionalFormatting>
  <conditionalFormatting sqref="K5:L264">
    <cfRule type="cellIs" dxfId="119" priority="2" operator="equal">
      <formula>1</formula>
    </cfRule>
  </conditionalFormatting>
  <conditionalFormatting sqref="H1:H1048576">
    <cfRule type="containsText" dxfId="118" priority="1" operator="containsText" text="she">
      <formula>NOT(ISERROR(SEARCH("she",H1)))</formula>
    </cfRule>
  </conditionalFormatting>
  <pageMargins left="0.7" right="0.7" top="0.75" bottom="0.75" header="0.3" footer="0.3"/>
  <pageSetup paperSize="9" scale="60" fitToHeight="0" orientation="landscape" horizontalDpi="4294967293" verticalDpi="4294967293" r:id="rId1"/>
  <extLst>
    <ext xmlns:x14="http://schemas.microsoft.com/office/spreadsheetml/2009/9/main" uri="{78C0D931-6437-407d-A8EE-F0AAD7539E65}">
      <x14:conditionalFormattings>
        <x14:conditionalFormatting xmlns:xm="http://schemas.microsoft.com/office/excel/2006/main">
          <x14:cfRule type="containsText" priority="182" operator="containsText" id="{EF449E42-C63C-472C-B5BC-94D7EBE6B911}">
            <xm:f>NOT(ISERROR(SEARCH(OR(#REF!,#REF!,#REF!,#REF!,#REF!),#REF!)))</xm:f>
            <xm:f>OR(#REF!,#REF!,#REF!,#REF!,#REF!)</xm:f>
            <x14:dxf>
              <font>
                <color rgb="FF9C0006"/>
              </font>
              <fill>
                <patternFill>
                  <bgColor rgb="FFFFC7CE"/>
                </patternFill>
              </fill>
            </x14:dxf>
          </x14:cfRule>
          <xm:sqref>F11 H11</xm:sqref>
        </x14:conditionalFormatting>
        <x14:conditionalFormatting xmlns:xm="http://schemas.microsoft.com/office/excel/2006/main">
          <x14:cfRule type="containsText" priority="209" operator="containsText" id="{EF449E42-C63C-472C-B5BC-94D7EBE6B911}">
            <xm:f>NOT(ISERROR(SEARCH(OR(#REF!,#REF!,#REF!,#REF!,#REF!),#REF!)))</xm:f>
            <xm:f>OR(#REF!,#REF!,#REF!,#REF!,#REF!)</xm:f>
            <x14:dxf>
              <font>
                <color rgb="FF9C0006"/>
              </font>
              <fill>
                <patternFill>
                  <bgColor rgb="FFFFC7CE"/>
                </patternFill>
              </fill>
            </x14:dxf>
          </x14:cfRule>
          <xm:sqref>F6 H6</xm:sqref>
        </x14:conditionalFormatting>
        <x14:conditionalFormatting xmlns:xm="http://schemas.microsoft.com/office/excel/2006/main">
          <x14:cfRule type="containsText" priority="221" operator="containsText" id="{EF449E42-C63C-472C-B5BC-94D7EBE6B911}">
            <xm:f>NOT(ISERROR(SEARCH(OR(#REF!,#REF!,#REF!,#REF!,#REF!),#REF!)))</xm:f>
            <xm:f>OR(#REF!,#REF!,#REF!,#REF!,#REF!)</xm:f>
            <x14:dxf>
              <font>
                <color rgb="FF9C0006"/>
              </font>
              <fill>
                <patternFill>
                  <bgColor rgb="FFFFC7CE"/>
                </patternFill>
              </fill>
            </x14:dxf>
          </x14:cfRule>
          <xm:sqref>F12:F13 H12:H13</xm:sqref>
        </x14:conditionalFormatting>
        <x14:conditionalFormatting xmlns:xm="http://schemas.microsoft.com/office/excel/2006/main">
          <x14:cfRule type="containsText" priority="232" operator="containsText" id="{EF449E42-C63C-472C-B5BC-94D7EBE6B911}">
            <xm:f>NOT(ISERROR(SEARCH(OR(#REF!,#REF!,#REF!,#REF!,#REF!),#REF!)))</xm:f>
            <xm:f>OR(#REF!,#REF!,#REF!,#REF!,#REF!)</xm:f>
            <x14:dxf>
              <font>
                <color rgb="FF9C0006"/>
              </font>
              <fill>
                <patternFill>
                  <bgColor rgb="FFFFC7CE"/>
                </patternFill>
              </fill>
            </x14:dxf>
          </x14:cfRule>
          <xm:sqref>F14 H14</xm:sqref>
        </x14:conditionalFormatting>
        <x14:conditionalFormatting xmlns:xm="http://schemas.microsoft.com/office/excel/2006/main">
          <x14:cfRule type="containsText" priority="245" operator="containsText" id="{EF449E42-C63C-472C-B5BC-94D7EBE6B911}">
            <xm:f>NOT(ISERROR(SEARCH(OR(#REF!,#REF!,#REF!,#REF!,#REF!),#REF!)))</xm:f>
            <xm:f>OR(#REF!,#REF!,#REF!,#REF!,#REF!)</xm:f>
            <x14:dxf>
              <font>
                <color rgb="FF9C0006"/>
              </font>
              <fill>
                <patternFill>
                  <bgColor rgb="FFFFC7CE"/>
                </patternFill>
              </fill>
            </x14:dxf>
          </x14:cfRule>
          <xm:sqref>F98:F100 H98:H100</xm:sqref>
        </x14:conditionalFormatting>
        <x14:conditionalFormatting xmlns:xm="http://schemas.microsoft.com/office/excel/2006/main">
          <x14:cfRule type="containsText" priority="246" operator="containsText" id="{EF449E42-C63C-472C-B5BC-94D7EBE6B911}">
            <xm:f>NOT(ISERROR(SEARCH(OR(#REF!,#REF!,#REF!,#REF!,#REF!),#REF!)))</xm:f>
            <xm:f>OR(#REF!,#REF!,#REF!,#REF!,#REF!)</xm:f>
            <x14:dxf>
              <font>
                <color rgb="FF9C0006"/>
              </font>
              <fill>
                <patternFill>
                  <bgColor rgb="FFFFC7CE"/>
                </patternFill>
              </fill>
            </x14:dxf>
          </x14:cfRule>
          <xm:sqref>E148:E150 E146 E154:E157 E49 E52</xm:sqref>
        </x14:conditionalFormatting>
        <x14:conditionalFormatting xmlns:xm="http://schemas.microsoft.com/office/excel/2006/main">
          <x14:cfRule type="containsText" priority="744" operator="containsText" id="{EF449E42-C63C-472C-B5BC-94D7EBE6B911}">
            <xm:f>NOT(ISERROR(SEARCH(OR(#REF!,#REF!,#REF!,#REF!,#REF!),#REF!)))</xm:f>
            <xm:f>OR(#REF!,#REF!,#REF!,#REF!,#REF!)</xm:f>
            <x14:dxf>
              <font>
                <color rgb="FF9C0006"/>
              </font>
              <fill>
                <patternFill>
                  <bgColor rgb="FFFFC7CE"/>
                </patternFill>
              </fill>
            </x14:dxf>
          </x14:cfRule>
          <xm:sqref>E59 E56 E63</xm:sqref>
        </x14:conditionalFormatting>
        <x14:conditionalFormatting xmlns:xm="http://schemas.microsoft.com/office/excel/2006/main">
          <x14:cfRule type="containsText" priority="828" operator="containsText" id="{EF449E42-C63C-472C-B5BC-94D7EBE6B911}">
            <xm:f>NOT(ISERROR(SEARCH(OR(#REF!,#REF!,#REF!,#REF!,#REF!),#REF!)))</xm:f>
            <xm:f>OR(#REF!,#REF!,#REF!,#REF!,#REF!)</xm:f>
            <x14:dxf>
              <font>
                <color rgb="FF9C0006"/>
              </font>
              <fill>
                <patternFill>
                  <bgColor rgb="FFFFC7CE"/>
                </patternFill>
              </fill>
            </x14:dxf>
          </x14:cfRule>
          <xm:sqref>E1:E4 E7:E16 E23:E42 E66:E92 E159:E188 A1:B1048576 E44:E46 E94:E140 E142:E144 E190:E1048576</xm:sqref>
        </x14:conditionalFormatting>
        <x14:conditionalFormatting xmlns:xm="http://schemas.microsoft.com/office/excel/2006/main">
          <x14:cfRule type="containsText" priority="1079" operator="containsText" id="{EF449E42-C63C-472C-B5BC-94D7EBE6B911}">
            <xm:f>NOT(ISERROR(SEARCH(OR(#REF!,#REF!,#REF!,#REF!,#REF!),#REF!)))</xm:f>
            <xm:f>OR(#REF!,#REF!,#REF!,#REF!,#REF!)</xm:f>
            <x14:dxf>
              <font>
                <color rgb="FF9C0006"/>
              </font>
              <fill>
                <patternFill>
                  <bgColor rgb="FFFFC7CE"/>
                </patternFill>
              </fill>
            </x14:dxf>
          </x14:cfRule>
          <xm:sqref>F46</xm:sqref>
        </x14:conditionalFormatting>
        <x14:conditionalFormatting xmlns:xm="http://schemas.microsoft.com/office/excel/2006/main">
          <x14:cfRule type="containsText" priority="1087" operator="containsText" id="{EF449E42-C63C-472C-B5BC-94D7EBE6B911}">
            <xm:f>NOT(ISERROR(SEARCH(OR(#REF!,#REF!,#REF!,#REF!,#REF!),#REF!)))</xm:f>
            <xm:f>OR(#REF!,#REF!,#REF!,#REF!,#REF!)</xm:f>
            <x14:dxf>
              <font>
                <color rgb="FF9C0006"/>
              </font>
              <fill>
                <patternFill>
                  <bgColor rgb="FFFFC7CE"/>
                </patternFill>
              </fill>
            </x14:dxf>
          </x14:cfRule>
          <xm:sqref>D1:D1048576 E43:I43 E93:I93 E141:I141 E189:I189</xm:sqref>
        </x14:conditionalFormatting>
        <x14:conditionalFormatting xmlns:xm="http://schemas.microsoft.com/office/excel/2006/main">
          <x14:cfRule type="containsText" priority="1088" operator="containsText" id="{EF449E42-C63C-472C-B5BC-94D7EBE6B911}">
            <xm:f>NOT(ISERROR(SEARCH(OR(#REF!,#REF!,#REF!,#REF!,#REF!),#REF!)))</xm:f>
            <xm:f>OR(#REF!,#REF!,#REF!,#REF!,#REF!)</xm:f>
            <x14:dxf>
              <font>
                <color rgb="FF9C0006"/>
              </font>
              <fill>
                <patternFill>
                  <bgColor rgb="FFFFC7CE"/>
                </patternFill>
              </fill>
            </x14:dxf>
          </x14:cfRule>
          <xm:sqref>C1:C1048576</xm:sqref>
        </x14:conditionalFormatting>
        <x14:conditionalFormatting xmlns:xm="http://schemas.microsoft.com/office/excel/2006/main">
          <x14:cfRule type="containsText" priority="49" operator="containsText" id="{B1D0D0D3-05DE-42A4-86E6-39D2962CB94C}">
            <xm:f>NOT(ISERROR(SEARCH(OR(#REF!,#REF!,#REF!,#REF!,#REF!),#REF!)))</xm:f>
            <xm:f>OR(#REF!,#REF!,#REF!,#REF!,#REF!)</xm:f>
            <x14:dxf>
              <font>
                <color rgb="FF9C0006"/>
              </font>
              <fill>
                <patternFill>
                  <bgColor rgb="FFFFC7CE"/>
                </patternFill>
              </fill>
            </x14:dxf>
          </x14:cfRule>
          <xm:sqref>H105 H101 H145:H157 H49:H55</xm:sqref>
        </x14:conditionalFormatting>
        <x14:conditionalFormatting xmlns:xm="http://schemas.microsoft.com/office/excel/2006/main">
          <x14:cfRule type="containsText" priority="51" operator="containsText" id="{EDD94B31-0CA4-4716-AF6A-157D72F8E82C}">
            <xm:f>NOT(ISERROR(SEARCH(OR(#REF!,#REF!,#REF!,#REF!,#REF!),#REF!)))</xm:f>
            <xm:f>OR(#REF!,#REF!,#REF!,#REF!,#REF!)</xm:f>
            <x14:dxf>
              <font>
                <color rgb="FF9C0006"/>
              </font>
              <fill>
                <patternFill>
                  <bgColor rgb="FFFFC7CE"/>
                </patternFill>
              </fill>
            </x14:dxf>
          </x14:cfRule>
          <xm:sqref>H56:H63</xm:sqref>
        </x14:conditionalFormatting>
        <x14:conditionalFormatting xmlns:xm="http://schemas.microsoft.com/office/excel/2006/main">
          <x14:cfRule type="containsText" priority="54" operator="containsText" id="{EA3F9254-0F1F-4407-9B3A-5AD3939CD336}">
            <xm:f>NOT(ISERROR(SEARCH(OR(#REF!,#REF!,#REF!,#REF!,#REF!),#REF!)))</xm:f>
            <xm:f>OR(#REF!,#REF!,#REF!,#REF!,#REF!)</xm:f>
            <x14:dxf>
              <font>
                <color rgb="FF9C0006"/>
              </font>
              <fill>
                <patternFill>
                  <bgColor rgb="FFFFC7CE"/>
                </patternFill>
              </fill>
            </x14:dxf>
          </x14:cfRule>
          <xm:sqref>H46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7" tint="-0.249977111117893"/>
    <pageSetUpPr fitToPage="1"/>
  </sheetPr>
  <dimension ref="A1:L130"/>
  <sheetViews>
    <sheetView showGridLines="0" showRowColHeaders="0" topLeftCell="A135" zoomScale="55" zoomScaleNormal="55" workbookViewId="0">
      <selection activeCell="E12" sqref="E12:H22"/>
    </sheetView>
  </sheetViews>
  <sheetFormatPr defaultColWidth="8.85546875" defaultRowHeight="15" x14ac:dyDescent="0.25"/>
  <cols>
    <col min="1" max="2" width="8.85546875" style="96"/>
    <col min="3" max="3" width="8.85546875" style="390"/>
    <col min="4" max="4" width="8.85546875" style="394"/>
    <col min="5" max="5" width="51.42578125" style="375" customWidth="1"/>
    <col min="6" max="6" width="8.85546875" style="372"/>
    <col min="7" max="7" width="51.42578125" style="375" customWidth="1"/>
    <col min="8" max="8" width="9.28515625" style="372" customWidth="1"/>
    <col min="9" max="11" width="9.28515625" style="96" customWidth="1"/>
    <col min="12" max="16384" width="8.85546875" style="96"/>
  </cols>
  <sheetData>
    <row r="1" spans="1:11" customFormat="1" ht="60" customHeight="1" x14ac:dyDescent="0.25">
      <c r="A1" s="135">
        <f>'Front Sheet'!S5</f>
        <v>2</v>
      </c>
      <c r="B1" s="443" t="s">
        <v>445</v>
      </c>
      <c r="C1" s="443"/>
      <c r="D1" s="443"/>
      <c r="E1" s="443"/>
      <c r="F1" s="443"/>
      <c r="G1" s="368"/>
      <c r="H1" s="369" t="str">
        <f>C9</f>
        <v xml:space="preserve">Always equipped </v>
      </c>
      <c r="I1" s="103" t="str">
        <f>C42</f>
        <v xml:space="preserve">Missing 1 piece of equipment </v>
      </c>
      <c r="J1" s="103" t="str">
        <f>C67</f>
        <v xml:space="preserve">Missing 2 pieces of equipment </v>
      </c>
      <c r="K1" s="103" t="str">
        <f>C92</f>
        <v xml:space="preserve">Missing 3 pieces of equipment </v>
      </c>
    </row>
    <row r="2" spans="1:11" customFormat="1" ht="28.5" x14ac:dyDescent="0.25">
      <c r="C2" s="370"/>
      <c r="D2" s="371"/>
      <c r="E2" s="368"/>
      <c r="F2" s="372"/>
      <c r="G2" s="368"/>
      <c r="H2" s="373">
        <v>1</v>
      </c>
      <c r="I2" s="150">
        <v>2</v>
      </c>
      <c r="J2" s="150">
        <v>3</v>
      </c>
      <c r="K2" s="150">
        <v>4</v>
      </c>
    </row>
    <row r="3" spans="1:11" customFormat="1" ht="28.5" x14ac:dyDescent="0.25">
      <c r="C3" s="370"/>
      <c r="D3" s="374"/>
      <c r="E3" s="375"/>
      <c r="F3" s="372"/>
      <c r="G3" s="368"/>
      <c r="H3" s="367">
        <f>F37</f>
        <v>3</v>
      </c>
      <c r="I3" s="151">
        <f>F63</f>
        <v>3</v>
      </c>
      <c r="J3" s="151">
        <f>F89</f>
        <v>3</v>
      </c>
      <c r="K3" s="151">
        <f>F108</f>
        <v>3</v>
      </c>
    </row>
    <row r="4" spans="1:11" customFormat="1" ht="28.5" x14ac:dyDescent="0.25">
      <c r="C4" s="370"/>
      <c r="D4" s="376"/>
      <c r="E4" s="377"/>
      <c r="F4" s="372"/>
      <c r="G4" s="368"/>
      <c r="H4" s="378"/>
      <c r="I4" s="106"/>
      <c r="J4" s="106"/>
      <c r="K4" s="106"/>
    </row>
    <row r="5" spans="1:11" customFormat="1" ht="28.5" x14ac:dyDescent="0.25">
      <c r="C5" s="370"/>
      <c r="D5" s="376"/>
      <c r="E5" s="377"/>
      <c r="F5" s="372"/>
      <c r="G5" s="368"/>
      <c r="H5" s="378"/>
      <c r="I5" s="106"/>
      <c r="J5" s="106"/>
      <c r="K5" s="106"/>
    </row>
    <row r="6" spans="1:11" customFormat="1" ht="28.5" x14ac:dyDescent="0.25">
      <c r="C6" s="370"/>
      <c r="D6" s="376"/>
      <c r="E6" s="377"/>
      <c r="F6" s="372"/>
      <c r="G6" s="368"/>
      <c r="H6" s="378"/>
      <c r="I6" s="106"/>
      <c r="J6" s="106"/>
      <c r="K6" s="106"/>
    </row>
    <row r="7" spans="1:11" customFormat="1" ht="28.5" x14ac:dyDescent="0.25">
      <c r="C7" s="370"/>
      <c r="D7" s="376"/>
      <c r="E7" s="377"/>
      <c r="F7" s="372"/>
      <c r="G7" s="368"/>
      <c r="H7" s="378"/>
      <c r="I7" s="106"/>
      <c r="J7" s="106"/>
      <c r="K7" s="106"/>
    </row>
    <row r="8" spans="1:11" customFormat="1" ht="28.5" x14ac:dyDescent="0.25">
      <c r="C8" s="370"/>
      <c r="D8" s="376"/>
      <c r="E8" s="377"/>
      <c r="F8" s="372"/>
      <c r="G8" s="368"/>
      <c r="H8" s="378"/>
      <c r="I8" s="106"/>
      <c r="J8" s="106"/>
      <c r="K8" s="106"/>
    </row>
    <row r="9" spans="1:11" customFormat="1" ht="15.75" x14ac:dyDescent="0.25">
      <c r="C9" s="446" t="s">
        <v>227</v>
      </c>
      <c r="D9" s="358">
        <v>1</v>
      </c>
      <c r="E9" s="363" t="s">
        <v>263</v>
      </c>
      <c r="F9" s="358">
        <v>1</v>
      </c>
      <c r="G9" s="363" t="s">
        <v>389</v>
      </c>
      <c r="H9" s="358">
        <v>1</v>
      </c>
      <c r="I9" s="96"/>
      <c r="J9" s="32" t="str">
        <f>IF(OR(LEFT(E9,1)=" ",RIGHT(E9,1)=" ",),1," ")</f>
        <v xml:space="preserve"> </v>
      </c>
      <c r="K9" s="32" t="str">
        <f>IF(OR(LEFT(G9,1)=" ",RIGHT(G9,1)=" ",),1," ")</f>
        <v xml:space="preserve"> </v>
      </c>
    </row>
    <row r="10" spans="1:11" customFormat="1" ht="31.5" x14ac:dyDescent="0.25">
      <c r="C10" s="446"/>
      <c r="D10" s="358">
        <f>IF(E10="","",D9+1)</f>
        <v>2</v>
      </c>
      <c r="E10" s="363" t="s">
        <v>340</v>
      </c>
      <c r="F10" s="358">
        <v>1</v>
      </c>
      <c r="G10" s="363" t="s">
        <v>390</v>
      </c>
      <c r="H10" s="358">
        <v>1</v>
      </c>
      <c r="I10" s="96"/>
      <c r="J10" s="32" t="str">
        <f t="shared" ref="J10:J73" si="0">IF(OR(LEFT(E10,1)=" ",RIGHT(E10,1)=" ",),1," ")</f>
        <v xml:space="preserve"> </v>
      </c>
      <c r="K10" s="32" t="str">
        <f t="shared" ref="K10:K73" si="1">IF(OR(LEFT(G10,1)=" ",RIGHT(G10,1)=" ",),1," ")</f>
        <v xml:space="preserve"> </v>
      </c>
    </row>
    <row r="11" spans="1:11" customFormat="1" ht="31.5" x14ac:dyDescent="0.25">
      <c r="C11" s="446"/>
      <c r="D11" s="358">
        <f t="shared" ref="D11:D32" si="2">IF(E11="","",D10+1)</f>
        <v>3</v>
      </c>
      <c r="E11" s="363" t="s">
        <v>261</v>
      </c>
      <c r="F11" s="358">
        <v>1</v>
      </c>
      <c r="G11" s="363" t="s">
        <v>393</v>
      </c>
      <c r="H11" s="358">
        <v>1</v>
      </c>
      <c r="I11" s="96"/>
      <c r="J11" s="32" t="str">
        <f t="shared" si="0"/>
        <v xml:space="preserve"> </v>
      </c>
      <c r="K11" s="32" t="str">
        <f t="shared" si="1"/>
        <v xml:space="preserve"> </v>
      </c>
    </row>
    <row r="12" spans="1:11" customFormat="1" ht="15.75" x14ac:dyDescent="0.25">
      <c r="C12" s="446"/>
      <c r="D12" s="358" t="str">
        <f t="shared" si="2"/>
        <v/>
      </c>
      <c r="E12" s="363"/>
      <c r="F12" s="358"/>
      <c r="G12" s="363"/>
      <c r="H12" s="358"/>
      <c r="I12" s="96"/>
      <c r="J12" s="32" t="str">
        <f t="shared" si="0"/>
        <v xml:space="preserve"> </v>
      </c>
      <c r="K12" s="32" t="str">
        <f t="shared" si="1"/>
        <v xml:space="preserve"> </v>
      </c>
    </row>
    <row r="13" spans="1:11" customFormat="1" ht="15.75" x14ac:dyDescent="0.25">
      <c r="C13" s="446"/>
      <c r="D13" s="358" t="str">
        <f t="shared" si="2"/>
        <v/>
      </c>
      <c r="E13" s="363"/>
      <c r="F13" s="358"/>
      <c r="G13" s="363"/>
      <c r="H13" s="358"/>
      <c r="I13" s="96"/>
      <c r="J13" s="32" t="str">
        <f t="shared" si="0"/>
        <v xml:space="preserve"> </v>
      </c>
      <c r="K13" s="32" t="str">
        <f t="shared" si="1"/>
        <v xml:space="preserve"> </v>
      </c>
    </row>
    <row r="14" spans="1:11" customFormat="1" ht="15.75" x14ac:dyDescent="0.25">
      <c r="C14" s="446"/>
      <c r="D14" s="358" t="str">
        <f t="shared" si="2"/>
        <v/>
      </c>
      <c r="E14" s="363"/>
      <c r="F14" s="358"/>
      <c r="G14" s="363"/>
      <c r="H14" s="358"/>
      <c r="I14" s="96"/>
      <c r="J14" s="32" t="str">
        <f t="shared" si="0"/>
        <v xml:space="preserve"> </v>
      </c>
      <c r="K14" s="32" t="str">
        <f t="shared" si="1"/>
        <v xml:space="preserve"> </v>
      </c>
    </row>
    <row r="15" spans="1:11" customFormat="1" ht="15.75" x14ac:dyDescent="0.25">
      <c r="C15" s="446"/>
      <c r="D15" s="358" t="str">
        <f t="shared" si="2"/>
        <v/>
      </c>
      <c r="E15" s="363"/>
      <c r="F15" s="358"/>
      <c r="G15" s="363"/>
      <c r="H15" s="358"/>
      <c r="J15" s="32" t="str">
        <f t="shared" si="0"/>
        <v xml:space="preserve"> </v>
      </c>
      <c r="K15" s="32" t="str">
        <f t="shared" si="1"/>
        <v xml:space="preserve"> </v>
      </c>
    </row>
    <row r="16" spans="1:11" customFormat="1" ht="15.75" x14ac:dyDescent="0.25">
      <c r="C16" s="446"/>
      <c r="D16" s="358" t="str">
        <f t="shared" si="2"/>
        <v/>
      </c>
      <c r="E16" s="363"/>
      <c r="F16" s="358"/>
      <c r="G16" s="363"/>
      <c r="H16" s="358"/>
      <c r="J16" s="32" t="str">
        <f t="shared" si="0"/>
        <v xml:space="preserve"> </v>
      </c>
      <c r="K16" s="32" t="str">
        <f t="shared" si="1"/>
        <v xml:space="preserve"> </v>
      </c>
    </row>
    <row r="17" spans="3:12" customFormat="1" ht="15.75" x14ac:dyDescent="0.25">
      <c r="C17" s="446"/>
      <c r="D17" s="358" t="str">
        <f t="shared" si="2"/>
        <v/>
      </c>
      <c r="E17" s="363"/>
      <c r="F17" s="358"/>
      <c r="G17" s="363"/>
      <c r="H17" s="358"/>
      <c r="J17" s="32" t="str">
        <f t="shared" si="0"/>
        <v xml:space="preserve"> </v>
      </c>
      <c r="K17" s="32" t="str">
        <f t="shared" si="1"/>
        <v xml:space="preserve"> </v>
      </c>
    </row>
    <row r="18" spans="3:12" customFormat="1" ht="15.75" x14ac:dyDescent="0.25">
      <c r="C18" s="446"/>
      <c r="D18" s="358" t="str">
        <f t="shared" si="2"/>
        <v/>
      </c>
      <c r="E18" s="363"/>
      <c r="F18" s="358"/>
      <c r="G18" s="363"/>
      <c r="H18" s="358"/>
      <c r="J18" s="32" t="str">
        <f t="shared" si="0"/>
        <v xml:space="preserve"> </v>
      </c>
      <c r="K18" s="32" t="str">
        <f t="shared" si="1"/>
        <v xml:space="preserve"> </v>
      </c>
    </row>
    <row r="19" spans="3:12" customFormat="1" ht="15.75" x14ac:dyDescent="0.25">
      <c r="C19" s="446"/>
      <c r="D19" s="358" t="str">
        <f t="shared" si="2"/>
        <v/>
      </c>
      <c r="E19" s="363"/>
      <c r="F19" s="358"/>
      <c r="G19" s="363"/>
      <c r="H19" s="358"/>
      <c r="J19" s="32" t="str">
        <f t="shared" si="0"/>
        <v xml:space="preserve"> </v>
      </c>
      <c r="K19" s="32" t="str">
        <f t="shared" si="1"/>
        <v xml:space="preserve"> </v>
      </c>
    </row>
    <row r="20" spans="3:12" customFormat="1" ht="15.75" x14ac:dyDescent="0.25">
      <c r="C20" s="446"/>
      <c r="D20" s="358" t="str">
        <f t="shared" si="2"/>
        <v/>
      </c>
      <c r="E20" s="363"/>
      <c r="F20" s="358"/>
      <c r="G20" s="363"/>
      <c r="H20" s="358"/>
      <c r="J20" s="32" t="str">
        <f t="shared" si="0"/>
        <v xml:space="preserve"> </v>
      </c>
      <c r="K20" s="32" t="str">
        <f t="shared" si="1"/>
        <v xml:space="preserve"> </v>
      </c>
    </row>
    <row r="21" spans="3:12" customFormat="1" ht="15.75" x14ac:dyDescent="0.25">
      <c r="C21" s="446"/>
      <c r="D21" s="358"/>
      <c r="E21" s="363"/>
      <c r="F21" s="358"/>
      <c r="G21" s="363"/>
      <c r="H21" s="358"/>
      <c r="J21" s="32" t="str">
        <f t="shared" si="0"/>
        <v xml:space="preserve"> </v>
      </c>
      <c r="K21" s="32" t="str">
        <f t="shared" si="1"/>
        <v xml:space="preserve"> </v>
      </c>
    </row>
    <row r="22" spans="3:12" customFormat="1" ht="15.75" x14ac:dyDescent="0.25">
      <c r="C22" s="446"/>
      <c r="D22" s="358"/>
      <c r="E22" s="363"/>
      <c r="F22" s="358"/>
      <c r="G22" s="363"/>
      <c r="H22" s="358"/>
      <c r="J22" s="32" t="str">
        <f t="shared" si="0"/>
        <v xml:space="preserve"> </v>
      </c>
      <c r="K22" s="32" t="str">
        <f t="shared" si="1"/>
        <v xml:space="preserve"> </v>
      </c>
    </row>
    <row r="23" spans="3:12" customFormat="1" ht="15.75" x14ac:dyDescent="0.25">
      <c r="C23" s="446"/>
      <c r="D23" s="358"/>
      <c r="E23" s="363"/>
      <c r="F23" s="358"/>
      <c r="G23" s="363"/>
      <c r="H23" s="358"/>
      <c r="J23" s="32" t="str">
        <f t="shared" si="0"/>
        <v xml:space="preserve"> </v>
      </c>
      <c r="K23" s="32" t="str">
        <f t="shared" si="1"/>
        <v xml:space="preserve"> </v>
      </c>
    </row>
    <row r="24" spans="3:12" customFormat="1" ht="15.75" x14ac:dyDescent="0.25">
      <c r="C24" s="446"/>
      <c r="D24" s="358"/>
      <c r="E24" s="363"/>
      <c r="F24" s="358"/>
      <c r="G24" s="363"/>
      <c r="H24" s="358"/>
      <c r="J24" s="32" t="str">
        <f t="shared" si="0"/>
        <v xml:space="preserve"> </v>
      </c>
      <c r="K24" s="32" t="str">
        <f t="shared" si="1"/>
        <v xml:space="preserve"> </v>
      </c>
    </row>
    <row r="25" spans="3:12" customFormat="1" ht="15.75" x14ac:dyDescent="0.25">
      <c r="C25" s="446"/>
      <c r="D25" s="358"/>
      <c r="E25" s="363"/>
      <c r="F25" s="358"/>
      <c r="G25" s="363"/>
      <c r="H25" s="358"/>
      <c r="J25" s="32" t="str">
        <f t="shared" si="0"/>
        <v xml:space="preserve"> </v>
      </c>
      <c r="K25" s="32" t="str">
        <f t="shared" si="1"/>
        <v xml:space="preserve"> </v>
      </c>
    </row>
    <row r="26" spans="3:12" customFormat="1" ht="15.75" x14ac:dyDescent="0.25">
      <c r="C26" s="446"/>
      <c r="D26" s="358"/>
      <c r="E26" s="363"/>
      <c r="F26" s="358"/>
      <c r="G26" s="363"/>
      <c r="H26" s="358"/>
      <c r="J26" s="32" t="str">
        <f t="shared" si="0"/>
        <v xml:space="preserve"> </v>
      </c>
      <c r="K26" s="32" t="str">
        <f t="shared" si="1"/>
        <v xml:space="preserve"> </v>
      </c>
    </row>
    <row r="27" spans="3:12" customFormat="1" ht="15.75" x14ac:dyDescent="0.25">
      <c r="C27" s="446"/>
      <c r="D27" s="358"/>
      <c r="E27" s="363"/>
      <c r="F27" s="358"/>
      <c r="G27" s="363"/>
      <c r="H27" s="358"/>
      <c r="J27" s="32" t="str">
        <f t="shared" si="0"/>
        <v xml:space="preserve"> </v>
      </c>
      <c r="K27" s="32" t="str">
        <f t="shared" si="1"/>
        <v xml:space="preserve"> </v>
      </c>
    </row>
    <row r="28" spans="3:12" customFormat="1" ht="15.75" x14ac:dyDescent="0.25">
      <c r="C28" s="446"/>
      <c r="D28" s="358"/>
      <c r="E28" s="363"/>
      <c r="F28" s="358"/>
      <c r="G28" s="363"/>
      <c r="H28" s="358"/>
      <c r="J28" s="32" t="str">
        <f t="shared" si="0"/>
        <v xml:space="preserve"> </v>
      </c>
      <c r="K28" s="32" t="str">
        <f t="shared" si="1"/>
        <v xml:space="preserve"> </v>
      </c>
    </row>
    <row r="29" spans="3:12" customFormat="1" ht="15.75" x14ac:dyDescent="0.25">
      <c r="C29" s="446"/>
      <c r="D29" s="358" t="str">
        <f>IF(E29="","",D20+1)</f>
        <v/>
      </c>
      <c r="E29" s="363"/>
      <c r="F29" s="358"/>
      <c r="G29" s="363"/>
      <c r="H29" s="358"/>
      <c r="J29" s="32" t="str">
        <f t="shared" si="0"/>
        <v xml:space="preserve"> </v>
      </c>
      <c r="K29" s="32" t="str">
        <f t="shared" si="1"/>
        <v xml:space="preserve"> </v>
      </c>
    </row>
    <row r="30" spans="3:12" customFormat="1" ht="15.75" x14ac:dyDescent="0.25">
      <c r="C30" s="446"/>
      <c r="D30" s="358" t="str">
        <f t="shared" si="2"/>
        <v/>
      </c>
      <c r="E30" s="363"/>
      <c r="F30" s="358"/>
      <c r="G30" s="363"/>
      <c r="H30" s="358"/>
      <c r="J30" s="32" t="str">
        <f t="shared" si="0"/>
        <v xml:space="preserve"> </v>
      </c>
      <c r="K30" s="32" t="str">
        <f t="shared" si="1"/>
        <v xml:space="preserve"> </v>
      </c>
    </row>
    <row r="31" spans="3:12" customFormat="1" ht="15.75" x14ac:dyDescent="0.25">
      <c r="C31" s="446"/>
      <c r="D31" s="358" t="str">
        <f t="shared" si="2"/>
        <v/>
      </c>
      <c r="E31" s="363"/>
      <c r="F31" s="358"/>
      <c r="G31" s="363"/>
      <c r="H31" s="358"/>
      <c r="I31" s="96"/>
      <c r="J31" s="32" t="str">
        <f t="shared" si="0"/>
        <v xml:space="preserve"> </v>
      </c>
      <c r="K31" s="32" t="str">
        <f t="shared" si="1"/>
        <v xml:space="preserve"> </v>
      </c>
      <c r="L31" s="96"/>
    </row>
    <row r="32" spans="3:12" customFormat="1" ht="12" customHeight="1" x14ac:dyDescent="0.25">
      <c r="C32" s="446"/>
      <c r="D32" s="358" t="str">
        <f t="shared" si="2"/>
        <v/>
      </c>
      <c r="E32" s="363"/>
      <c r="F32" s="358"/>
      <c r="G32" s="363"/>
      <c r="H32" s="358"/>
      <c r="I32" s="133"/>
      <c r="J32" s="32" t="str">
        <f t="shared" si="0"/>
        <v xml:space="preserve"> </v>
      </c>
      <c r="K32" s="32" t="str">
        <f t="shared" si="1"/>
        <v xml:space="preserve"> </v>
      </c>
      <c r="L32" s="96"/>
    </row>
    <row r="33" spans="3:12" customFormat="1" ht="18.75" hidden="1" x14ac:dyDescent="0.25">
      <c r="C33" s="370"/>
      <c r="D33" s="379"/>
      <c r="E33" s="380"/>
      <c r="F33" s="381"/>
      <c r="G33" s="363"/>
      <c r="H33" s="358"/>
      <c r="I33" s="133"/>
      <c r="J33" s="32" t="str">
        <f t="shared" si="0"/>
        <v xml:space="preserve"> </v>
      </c>
      <c r="K33" s="32" t="str">
        <f t="shared" si="1"/>
        <v xml:space="preserve"> </v>
      </c>
      <c r="L33" s="96"/>
    </row>
    <row r="34" spans="3:12" customFormat="1" ht="15.75" hidden="1" x14ac:dyDescent="0.25">
      <c r="C34" s="370"/>
      <c r="D34" s="382"/>
      <c r="E34" s="363"/>
      <c r="F34" s="358"/>
      <c r="G34" s="363"/>
      <c r="H34" s="358"/>
      <c r="I34" s="96"/>
      <c r="J34" s="32" t="str">
        <f t="shared" si="0"/>
        <v xml:space="preserve"> </v>
      </c>
      <c r="K34" s="32" t="str">
        <f t="shared" si="1"/>
        <v xml:space="preserve"> </v>
      </c>
      <c r="L34" s="96"/>
    </row>
    <row r="35" spans="3:12" customFormat="1" ht="15.75" hidden="1" x14ac:dyDescent="0.25">
      <c r="C35" s="370"/>
      <c r="D35" s="382"/>
      <c r="E35" s="363"/>
      <c r="F35" s="358"/>
      <c r="G35" s="363"/>
      <c r="H35" s="358"/>
      <c r="I35" s="96"/>
      <c r="J35" s="32" t="str">
        <f t="shared" si="0"/>
        <v xml:space="preserve"> </v>
      </c>
      <c r="K35" s="32" t="str">
        <f t="shared" si="1"/>
        <v xml:space="preserve"> </v>
      </c>
      <c r="L35" s="96"/>
    </row>
    <row r="36" spans="3:12" customFormat="1" ht="15.75" hidden="1" x14ac:dyDescent="0.25">
      <c r="C36" s="370"/>
      <c r="D36" s="382"/>
      <c r="E36" s="363"/>
      <c r="F36" s="358"/>
      <c r="G36" s="363"/>
      <c r="H36" s="358"/>
      <c r="I36" s="96"/>
      <c r="J36" s="32" t="str">
        <f t="shared" si="0"/>
        <v xml:space="preserve"> </v>
      </c>
      <c r="K36" s="32" t="str">
        <f t="shared" si="1"/>
        <v xml:space="preserve"> </v>
      </c>
      <c r="L36" s="96"/>
    </row>
    <row r="37" spans="3:12" customFormat="1" ht="15.75" x14ac:dyDescent="0.25">
      <c r="C37" s="370"/>
      <c r="D37" s="383">
        <f>COUNT(D9:D32)</f>
        <v>3</v>
      </c>
      <c r="E37" s="384"/>
      <c r="F37" s="385">
        <f>COUNT(F9:F32)</f>
        <v>3</v>
      </c>
      <c r="G37" s="386">
        <f t="shared" ref="G37:H37" si="3">COUNT(G9:G32)</f>
        <v>0</v>
      </c>
      <c r="H37" s="385">
        <f t="shared" si="3"/>
        <v>3</v>
      </c>
      <c r="I37" s="96"/>
      <c r="J37" s="32" t="str">
        <f t="shared" si="0"/>
        <v xml:space="preserve"> </v>
      </c>
      <c r="K37" s="32" t="str">
        <f t="shared" si="1"/>
        <v xml:space="preserve"> </v>
      </c>
      <c r="L37" s="96"/>
    </row>
    <row r="38" spans="3:12" s="31" customFormat="1" ht="15.75" x14ac:dyDescent="0.25">
      <c r="C38" s="387"/>
      <c r="D38" s="388"/>
      <c r="E38" s="389"/>
      <c r="F38" s="378"/>
      <c r="G38" s="375"/>
      <c r="H38" s="378"/>
      <c r="J38" s="32" t="str">
        <f t="shared" si="0"/>
        <v xml:space="preserve"> </v>
      </c>
      <c r="K38" s="32" t="str">
        <f t="shared" si="1"/>
        <v xml:space="preserve"> </v>
      </c>
    </row>
    <row r="39" spans="3:12" s="31" customFormat="1" ht="15.75" x14ac:dyDescent="0.25">
      <c r="C39" s="387"/>
      <c r="D39" s="388"/>
      <c r="E39" s="389"/>
      <c r="F39" s="378"/>
      <c r="G39" s="375"/>
      <c r="H39" s="378"/>
      <c r="J39" s="32" t="str">
        <f t="shared" si="0"/>
        <v xml:space="preserve"> </v>
      </c>
      <c r="K39" s="32" t="str">
        <f t="shared" si="1"/>
        <v xml:space="preserve"> </v>
      </c>
    </row>
    <row r="40" spans="3:12" s="31" customFormat="1" ht="15.75" x14ac:dyDescent="0.25">
      <c r="C40" s="387"/>
      <c r="D40" s="388"/>
      <c r="E40" s="389"/>
      <c r="F40" s="378"/>
      <c r="G40" s="375"/>
      <c r="H40" s="378"/>
      <c r="J40" s="32" t="str">
        <f t="shared" si="0"/>
        <v xml:space="preserve"> </v>
      </c>
      <c r="K40" s="32" t="str">
        <f t="shared" si="1"/>
        <v xml:space="preserve"> </v>
      </c>
    </row>
    <row r="41" spans="3:12" ht="15.75" x14ac:dyDescent="0.25">
      <c r="D41" s="445"/>
      <c r="E41" s="445"/>
      <c r="I41" s="107"/>
      <c r="J41" s="32" t="str">
        <f t="shared" si="0"/>
        <v xml:space="preserve"> </v>
      </c>
      <c r="K41" s="32" t="str">
        <f t="shared" si="1"/>
        <v xml:space="preserve"> </v>
      </c>
    </row>
    <row r="42" spans="3:12" customFormat="1" ht="31.5" x14ac:dyDescent="0.25">
      <c r="C42" s="444" t="s">
        <v>228</v>
      </c>
      <c r="D42" s="358">
        <v>1</v>
      </c>
      <c r="E42" s="363" t="s">
        <v>342</v>
      </c>
      <c r="F42" s="358">
        <v>1</v>
      </c>
      <c r="G42" s="363" t="s">
        <v>394</v>
      </c>
      <c r="H42" s="358">
        <v>1</v>
      </c>
      <c r="I42" s="96"/>
      <c r="J42" s="32" t="str">
        <f t="shared" si="0"/>
        <v xml:space="preserve"> </v>
      </c>
      <c r="K42" s="32" t="str">
        <f t="shared" si="1"/>
        <v xml:space="preserve"> </v>
      </c>
      <c r="L42" s="96"/>
    </row>
    <row r="43" spans="3:12" customFormat="1" ht="15.75" x14ac:dyDescent="0.25">
      <c r="C43" s="444"/>
      <c r="D43" s="358">
        <f>IF(E43="","",D42+1)</f>
        <v>2</v>
      </c>
      <c r="E43" s="363" t="s">
        <v>343</v>
      </c>
      <c r="F43" s="358">
        <v>1</v>
      </c>
      <c r="G43" s="363" t="s">
        <v>391</v>
      </c>
      <c r="H43" s="358">
        <v>1</v>
      </c>
      <c r="I43" s="96"/>
      <c r="J43" s="32" t="str">
        <f t="shared" si="0"/>
        <v xml:space="preserve"> </v>
      </c>
      <c r="K43" s="32" t="str">
        <f t="shared" si="1"/>
        <v xml:space="preserve"> </v>
      </c>
      <c r="L43" s="96"/>
    </row>
    <row r="44" spans="3:12" customFormat="1" ht="15.75" x14ac:dyDescent="0.25">
      <c r="C44" s="444"/>
      <c r="D44" s="358">
        <f t="shared" ref="D44:D62" si="4">IF(E44="","",D43+1)</f>
        <v>3</v>
      </c>
      <c r="E44" s="363" t="s">
        <v>262</v>
      </c>
      <c r="F44" s="358">
        <v>1</v>
      </c>
      <c r="G44" s="363" t="s">
        <v>392</v>
      </c>
      <c r="H44" s="358">
        <v>1</v>
      </c>
      <c r="I44" s="96"/>
      <c r="J44" s="32" t="str">
        <f t="shared" si="0"/>
        <v xml:space="preserve"> </v>
      </c>
      <c r="K44" s="32" t="str">
        <f t="shared" si="1"/>
        <v xml:space="preserve"> </v>
      </c>
      <c r="L44" s="96"/>
    </row>
    <row r="45" spans="3:12" customFormat="1" ht="15.75" x14ac:dyDescent="0.25">
      <c r="C45" s="444"/>
      <c r="D45" s="358" t="str">
        <f t="shared" si="4"/>
        <v/>
      </c>
      <c r="E45" s="363"/>
      <c r="F45" s="358"/>
      <c r="G45" s="363"/>
      <c r="H45" s="358"/>
      <c r="I45" s="96"/>
      <c r="J45" s="32" t="str">
        <f t="shared" si="0"/>
        <v xml:space="preserve"> </v>
      </c>
      <c r="K45" s="32" t="str">
        <f t="shared" si="1"/>
        <v xml:space="preserve"> </v>
      </c>
      <c r="L45" s="96"/>
    </row>
    <row r="46" spans="3:12" customFormat="1" ht="15.75" x14ac:dyDescent="0.25">
      <c r="C46" s="444"/>
      <c r="D46" s="358" t="str">
        <f t="shared" si="4"/>
        <v/>
      </c>
      <c r="E46" s="363"/>
      <c r="F46" s="358"/>
      <c r="G46" s="363"/>
      <c r="H46" s="358"/>
      <c r="I46" s="96"/>
      <c r="J46" s="32" t="str">
        <f t="shared" si="0"/>
        <v xml:space="preserve"> </v>
      </c>
      <c r="K46" s="32" t="str">
        <f t="shared" si="1"/>
        <v xml:space="preserve"> </v>
      </c>
      <c r="L46" s="96"/>
    </row>
    <row r="47" spans="3:12" customFormat="1" ht="15.75" x14ac:dyDescent="0.25">
      <c r="C47" s="444"/>
      <c r="D47" s="358" t="str">
        <f t="shared" si="4"/>
        <v/>
      </c>
      <c r="E47" s="363"/>
      <c r="F47" s="358"/>
      <c r="G47" s="363"/>
      <c r="H47" s="358"/>
      <c r="I47" s="96"/>
      <c r="J47" s="32" t="str">
        <f t="shared" si="0"/>
        <v xml:space="preserve"> </v>
      </c>
      <c r="K47" s="32" t="str">
        <f t="shared" si="1"/>
        <v xml:space="preserve"> </v>
      </c>
      <c r="L47" s="96"/>
    </row>
    <row r="48" spans="3:12" customFormat="1" ht="15.75" x14ac:dyDescent="0.25">
      <c r="C48" s="444"/>
      <c r="D48" s="358" t="str">
        <f t="shared" si="4"/>
        <v/>
      </c>
      <c r="E48" s="363"/>
      <c r="F48" s="358"/>
      <c r="G48" s="363"/>
      <c r="H48" s="358"/>
      <c r="I48" s="96"/>
      <c r="J48" s="32" t="str">
        <f t="shared" si="0"/>
        <v xml:space="preserve"> </v>
      </c>
      <c r="K48" s="32" t="str">
        <f t="shared" si="1"/>
        <v xml:space="preserve"> </v>
      </c>
      <c r="L48" s="96"/>
    </row>
    <row r="49" spans="3:12" customFormat="1" ht="15.75" x14ac:dyDescent="0.25">
      <c r="C49" s="444"/>
      <c r="D49" s="358" t="str">
        <f t="shared" si="4"/>
        <v/>
      </c>
      <c r="E49" s="363"/>
      <c r="F49" s="358"/>
      <c r="G49" s="363"/>
      <c r="H49" s="358"/>
      <c r="I49" s="96"/>
      <c r="J49" s="32" t="str">
        <f t="shared" si="0"/>
        <v xml:space="preserve"> </v>
      </c>
      <c r="K49" s="32" t="str">
        <f t="shared" si="1"/>
        <v xml:space="preserve"> </v>
      </c>
      <c r="L49" s="96"/>
    </row>
    <row r="50" spans="3:12" customFormat="1" ht="15.75" x14ac:dyDescent="0.25">
      <c r="C50" s="444"/>
      <c r="D50" s="358" t="str">
        <f t="shared" si="4"/>
        <v/>
      </c>
      <c r="E50" s="363"/>
      <c r="F50" s="358"/>
      <c r="G50" s="363"/>
      <c r="H50" s="358"/>
      <c r="J50" s="32" t="str">
        <f t="shared" si="0"/>
        <v xml:space="preserve"> </v>
      </c>
      <c r="K50" s="32" t="str">
        <f t="shared" si="1"/>
        <v xml:space="preserve"> </v>
      </c>
    </row>
    <row r="51" spans="3:12" customFormat="1" ht="15.75" x14ac:dyDescent="0.25">
      <c r="C51" s="444"/>
      <c r="D51" s="358" t="str">
        <f t="shared" si="4"/>
        <v/>
      </c>
      <c r="E51" s="391"/>
      <c r="F51" s="358"/>
      <c r="G51" s="363"/>
      <c r="H51" s="358"/>
      <c r="J51" s="32" t="str">
        <f t="shared" si="0"/>
        <v xml:space="preserve"> </v>
      </c>
      <c r="K51" s="32" t="str">
        <f t="shared" si="1"/>
        <v xml:space="preserve"> </v>
      </c>
    </row>
    <row r="52" spans="3:12" customFormat="1" ht="15.75" x14ac:dyDescent="0.25">
      <c r="C52" s="444"/>
      <c r="D52" s="358"/>
      <c r="E52" s="363"/>
      <c r="F52" s="358"/>
      <c r="G52" s="363"/>
      <c r="H52" s="358"/>
      <c r="J52" s="32" t="str">
        <f t="shared" si="0"/>
        <v xml:space="preserve"> </v>
      </c>
      <c r="K52" s="32" t="str">
        <f t="shared" si="1"/>
        <v xml:space="preserve"> </v>
      </c>
    </row>
    <row r="53" spans="3:12" customFormat="1" ht="15.75" x14ac:dyDescent="0.25">
      <c r="C53" s="444"/>
      <c r="D53" s="358"/>
      <c r="E53" s="363"/>
      <c r="F53" s="358"/>
      <c r="G53" s="363"/>
      <c r="H53" s="358"/>
      <c r="J53" s="32" t="str">
        <f t="shared" si="0"/>
        <v xml:space="preserve"> </v>
      </c>
      <c r="K53" s="32" t="str">
        <f t="shared" si="1"/>
        <v xml:space="preserve"> </v>
      </c>
    </row>
    <row r="54" spans="3:12" customFormat="1" ht="15.75" x14ac:dyDescent="0.25">
      <c r="C54" s="444"/>
      <c r="D54" s="358"/>
      <c r="E54" s="363"/>
      <c r="F54" s="358"/>
      <c r="G54" s="363"/>
      <c r="H54" s="358"/>
      <c r="J54" s="32" t="str">
        <f t="shared" si="0"/>
        <v xml:space="preserve"> </v>
      </c>
      <c r="K54" s="32" t="str">
        <f t="shared" si="1"/>
        <v xml:space="preserve"> </v>
      </c>
    </row>
    <row r="55" spans="3:12" customFormat="1" ht="15.75" x14ac:dyDescent="0.25">
      <c r="C55" s="444"/>
      <c r="D55" s="358"/>
      <c r="E55" s="363"/>
      <c r="F55" s="358"/>
      <c r="G55" s="363"/>
      <c r="H55" s="358"/>
      <c r="J55" s="32" t="str">
        <f t="shared" si="0"/>
        <v xml:space="preserve"> </v>
      </c>
      <c r="K55" s="32" t="str">
        <f t="shared" si="1"/>
        <v xml:space="preserve"> </v>
      </c>
    </row>
    <row r="56" spans="3:12" customFormat="1" ht="15.75" x14ac:dyDescent="0.25">
      <c r="C56" s="444"/>
      <c r="D56" s="358"/>
      <c r="E56" s="363"/>
      <c r="F56" s="358"/>
      <c r="G56" s="363"/>
      <c r="H56" s="358"/>
      <c r="J56" s="32" t="str">
        <f t="shared" si="0"/>
        <v xml:space="preserve"> </v>
      </c>
      <c r="K56" s="32" t="str">
        <f t="shared" si="1"/>
        <v xml:space="preserve"> </v>
      </c>
    </row>
    <row r="57" spans="3:12" customFormat="1" ht="15.75" x14ac:dyDescent="0.25">
      <c r="C57" s="444"/>
      <c r="D57" s="358" t="str">
        <f>IF(E57="","",D51+1)</f>
        <v/>
      </c>
      <c r="E57" s="363"/>
      <c r="F57" s="358"/>
      <c r="G57" s="363"/>
      <c r="H57" s="358"/>
      <c r="J57" s="32" t="str">
        <f t="shared" si="0"/>
        <v xml:space="preserve"> </v>
      </c>
      <c r="K57" s="32" t="str">
        <f t="shared" si="1"/>
        <v xml:space="preserve"> </v>
      </c>
    </row>
    <row r="58" spans="3:12" customFormat="1" ht="15.75" x14ac:dyDescent="0.25">
      <c r="C58" s="444"/>
      <c r="D58" s="358" t="str">
        <f t="shared" si="4"/>
        <v/>
      </c>
      <c r="E58" s="363"/>
      <c r="F58" s="358"/>
      <c r="G58" s="363"/>
      <c r="H58" s="358"/>
      <c r="J58" s="32" t="str">
        <f t="shared" si="0"/>
        <v xml:space="preserve"> </v>
      </c>
      <c r="K58" s="32" t="str">
        <f t="shared" si="1"/>
        <v xml:space="preserve"> </v>
      </c>
    </row>
    <row r="59" spans="3:12" customFormat="1" ht="15.75" x14ac:dyDescent="0.25">
      <c r="C59" s="444"/>
      <c r="D59" s="358" t="str">
        <f t="shared" si="4"/>
        <v/>
      </c>
      <c r="E59" s="363"/>
      <c r="F59" s="358"/>
      <c r="G59" s="363"/>
      <c r="H59" s="358"/>
      <c r="J59" s="32" t="str">
        <f t="shared" si="0"/>
        <v xml:space="preserve"> </v>
      </c>
      <c r="K59" s="32" t="str">
        <f t="shared" si="1"/>
        <v xml:space="preserve"> </v>
      </c>
    </row>
    <row r="60" spans="3:12" customFormat="1" ht="15.75" x14ac:dyDescent="0.25">
      <c r="C60" s="444"/>
      <c r="D60" s="358" t="str">
        <f t="shared" si="4"/>
        <v/>
      </c>
      <c r="E60" s="363"/>
      <c r="F60" s="358"/>
      <c r="G60" s="363"/>
      <c r="H60" s="358"/>
      <c r="J60" s="32" t="str">
        <f t="shared" si="0"/>
        <v xml:space="preserve"> </v>
      </c>
      <c r="K60" s="32" t="str">
        <f t="shared" si="1"/>
        <v xml:space="preserve"> </v>
      </c>
    </row>
    <row r="61" spans="3:12" customFormat="1" ht="15.75" x14ac:dyDescent="0.25">
      <c r="C61" s="444"/>
      <c r="D61" s="358" t="str">
        <f t="shared" si="4"/>
        <v/>
      </c>
      <c r="E61" s="363"/>
      <c r="F61" s="358"/>
      <c r="G61" s="363"/>
      <c r="H61" s="358"/>
      <c r="J61" s="32" t="str">
        <f t="shared" si="0"/>
        <v xml:space="preserve"> </v>
      </c>
      <c r="K61" s="32" t="str">
        <f t="shared" si="1"/>
        <v xml:space="preserve"> </v>
      </c>
    </row>
    <row r="62" spans="3:12" customFormat="1" ht="15.75" x14ac:dyDescent="0.25">
      <c r="C62" s="444"/>
      <c r="D62" s="358" t="str">
        <f t="shared" si="4"/>
        <v/>
      </c>
      <c r="E62" s="363"/>
      <c r="F62" s="358"/>
      <c r="G62" s="363"/>
      <c r="H62" s="358"/>
      <c r="J62" s="32" t="str">
        <f t="shared" si="0"/>
        <v xml:space="preserve"> </v>
      </c>
      <c r="K62" s="32" t="str">
        <f t="shared" si="1"/>
        <v xml:space="preserve"> </v>
      </c>
    </row>
    <row r="63" spans="3:12" customFormat="1" ht="15.75" x14ac:dyDescent="0.25">
      <c r="C63" s="370"/>
      <c r="D63" s="392">
        <f>COUNT(D42:D62)</f>
        <v>3</v>
      </c>
      <c r="E63" s="393"/>
      <c r="F63" s="385">
        <f>COUNT(F42:F62)</f>
        <v>3</v>
      </c>
      <c r="G63" s="386"/>
      <c r="H63" s="385">
        <f t="shared" ref="H63" si="5">COUNT(H42:H62)</f>
        <v>3</v>
      </c>
      <c r="J63" s="32" t="str">
        <f t="shared" si="0"/>
        <v xml:space="preserve"> </v>
      </c>
      <c r="K63" s="32" t="str">
        <f t="shared" si="1"/>
        <v xml:space="preserve"> </v>
      </c>
    </row>
    <row r="64" spans="3:12" ht="15.75" x14ac:dyDescent="0.25">
      <c r="J64" s="32" t="str">
        <f t="shared" si="0"/>
        <v xml:space="preserve"> </v>
      </c>
      <c r="K64" s="32" t="str">
        <f t="shared" si="1"/>
        <v xml:space="preserve"> </v>
      </c>
    </row>
    <row r="65" spans="3:12" ht="15.75" x14ac:dyDescent="0.25">
      <c r="J65" s="32" t="str">
        <f t="shared" si="0"/>
        <v xml:space="preserve"> </v>
      </c>
      <c r="K65" s="32" t="str">
        <f t="shared" si="1"/>
        <v xml:space="preserve"> </v>
      </c>
    </row>
    <row r="66" spans="3:12" ht="15.75" x14ac:dyDescent="0.25">
      <c r="D66" s="445"/>
      <c r="E66" s="445"/>
      <c r="J66" s="32" t="str">
        <f t="shared" si="0"/>
        <v xml:space="preserve"> </v>
      </c>
      <c r="K66" s="32" t="str">
        <f t="shared" si="1"/>
        <v xml:space="preserve"> </v>
      </c>
    </row>
    <row r="67" spans="3:12" customFormat="1" ht="31.5" x14ac:dyDescent="0.25">
      <c r="C67" s="444" t="s">
        <v>229</v>
      </c>
      <c r="D67" s="358">
        <v>1</v>
      </c>
      <c r="E67" s="363" t="s">
        <v>342</v>
      </c>
      <c r="F67" s="358">
        <v>1</v>
      </c>
      <c r="G67" s="363" t="s">
        <v>394</v>
      </c>
      <c r="H67" s="358">
        <v>1</v>
      </c>
      <c r="I67" s="96"/>
      <c r="J67" s="32" t="str">
        <f t="shared" si="0"/>
        <v xml:space="preserve"> </v>
      </c>
      <c r="K67" s="32" t="str">
        <f t="shared" si="1"/>
        <v xml:space="preserve"> </v>
      </c>
      <c r="L67" s="96"/>
    </row>
    <row r="68" spans="3:12" customFormat="1" ht="15.75" x14ac:dyDescent="0.25">
      <c r="C68" s="444"/>
      <c r="D68" s="358">
        <f>IF(E68="","",D67+1)</f>
        <v>2</v>
      </c>
      <c r="E68" s="363" t="s">
        <v>343</v>
      </c>
      <c r="F68" s="358">
        <v>1</v>
      </c>
      <c r="G68" s="363" t="s">
        <v>391</v>
      </c>
      <c r="H68" s="358">
        <v>1</v>
      </c>
      <c r="I68" s="96"/>
      <c r="J68" s="32" t="str">
        <f t="shared" si="0"/>
        <v xml:space="preserve"> </v>
      </c>
      <c r="K68" s="32" t="str">
        <f t="shared" si="1"/>
        <v xml:space="preserve"> </v>
      </c>
      <c r="L68" s="96"/>
    </row>
    <row r="69" spans="3:12" customFormat="1" ht="15.75" x14ac:dyDescent="0.25">
      <c r="C69" s="444"/>
      <c r="D69" s="358">
        <f t="shared" ref="D69:D88" si="6">IF(E69="","",D68+1)</f>
        <v>3</v>
      </c>
      <c r="E69" s="363" t="s">
        <v>262</v>
      </c>
      <c r="F69" s="358">
        <v>1</v>
      </c>
      <c r="G69" s="363" t="s">
        <v>392</v>
      </c>
      <c r="H69" s="358">
        <v>1</v>
      </c>
      <c r="I69" s="96"/>
      <c r="J69" s="32" t="str">
        <f t="shared" si="0"/>
        <v xml:space="preserve"> </v>
      </c>
      <c r="K69" s="32" t="str">
        <f t="shared" si="1"/>
        <v xml:space="preserve"> </v>
      </c>
      <c r="L69" s="96"/>
    </row>
    <row r="70" spans="3:12" customFormat="1" ht="15.75" x14ac:dyDescent="0.25">
      <c r="C70" s="444"/>
      <c r="D70" s="358" t="str">
        <f t="shared" si="6"/>
        <v/>
      </c>
      <c r="E70" s="363"/>
      <c r="F70" s="358"/>
      <c r="G70" s="363"/>
      <c r="H70" s="358"/>
      <c r="I70" s="96"/>
      <c r="J70" s="32" t="str">
        <f t="shared" si="0"/>
        <v xml:space="preserve"> </v>
      </c>
      <c r="K70" s="32" t="str">
        <f t="shared" si="1"/>
        <v xml:space="preserve"> </v>
      </c>
      <c r="L70" s="96"/>
    </row>
    <row r="71" spans="3:12" customFormat="1" ht="15.75" x14ac:dyDescent="0.25">
      <c r="C71" s="444"/>
      <c r="D71" s="358" t="str">
        <f t="shared" si="6"/>
        <v/>
      </c>
      <c r="E71" s="363"/>
      <c r="F71" s="358"/>
      <c r="G71" s="363"/>
      <c r="H71" s="358"/>
      <c r="I71" s="96"/>
      <c r="J71" s="32" t="str">
        <f t="shared" si="0"/>
        <v xml:space="preserve"> </v>
      </c>
      <c r="K71" s="32" t="str">
        <f t="shared" si="1"/>
        <v xml:space="preserve"> </v>
      </c>
      <c r="L71" s="96"/>
    </row>
    <row r="72" spans="3:12" customFormat="1" ht="15.75" x14ac:dyDescent="0.25">
      <c r="C72" s="444"/>
      <c r="D72" s="358" t="str">
        <f t="shared" si="6"/>
        <v/>
      </c>
      <c r="E72" s="363"/>
      <c r="F72" s="358"/>
      <c r="G72" s="363"/>
      <c r="H72" s="358"/>
      <c r="I72" s="96"/>
      <c r="J72" s="32" t="str">
        <f t="shared" si="0"/>
        <v xml:space="preserve"> </v>
      </c>
      <c r="K72" s="32" t="str">
        <f t="shared" si="1"/>
        <v xml:space="preserve"> </v>
      </c>
      <c r="L72" s="96"/>
    </row>
    <row r="73" spans="3:12" customFormat="1" ht="15.75" x14ac:dyDescent="0.25">
      <c r="C73" s="444"/>
      <c r="D73" s="358" t="str">
        <f t="shared" si="6"/>
        <v/>
      </c>
      <c r="E73" s="363"/>
      <c r="F73" s="358"/>
      <c r="G73" s="363"/>
      <c r="H73" s="358"/>
      <c r="I73" s="96"/>
      <c r="J73" s="32" t="str">
        <f t="shared" si="0"/>
        <v xml:space="preserve"> </v>
      </c>
      <c r="K73" s="32" t="str">
        <f t="shared" si="1"/>
        <v xml:space="preserve"> </v>
      </c>
      <c r="L73" s="96"/>
    </row>
    <row r="74" spans="3:12" customFormat="1" ht="15.75" x14ac:dyDescent="0.25">
      <c r="C74" s="444"/>
      <c r="D74" s="358" t="str">
        <f t="shared" si="6"/>
        <v/>
      </c>
      <c r="E74" s="363"/>
      <c r="F74" s="358"/>
      <c r="G74" s="363"/>
      <c r="H74" s="358"/>
      <c r="I74" s="96"/>
      <c r="J74" s="32" t="str">
        <f t="shared" ref="J74:J130" si="7">IF(OR(LEFT(E74,1)=" ",RIGHT(E74,1)=" ",),1," ")</f>
        <v xml:space="preserve"> </v>
      </c>
      <c r="K74" s="32" t="str">
        <f t="shared" ref="K74:K130" si="8">IF(OR(LEFT(G74,1)=" ",RIGHT(G74,1)=" ",),1," ")</f>
        <v xml:space="preserve"> </v>
      </c>
      <c r="L74" s="96"/>
    </row>
    <row r="75" spans="3:12" customFormat="1" ht="15.75" x14ac:dyDescent="0.25">
      <c r="C75" s="444"/>
      <c r="D75" s="358" t="str">
        <f t="shared" si="6"/>
        <v/>
      </c>
      <c r="E75" s="363"/>
      <c r="F75" s="358"/>
      <c r="G75" s="363"/>
      <c r="H75" s="358"/>
      <c r="I75" s="96"/>
      <c r="J75" s="32" t="str">
        <f t="shared" si="7"/>
        <v xml:space="preserve"> </v>
      </c>
      <c r="K75" s="32" t="str">
        <f t="shared" si="8"/>
        <v xml:space="preserve"> </v>
      </c>
      <c r="L75" s="96"/>
    </row>
    <row r="76" spans="3:12" customFormat="1" ht="15.75" x14ac:dyDescent="0.25">
      <c r="C76" s="444"/>
      <c r="D76" s="358"/>
      <c r="E76" s="363"/>
      <c r="F76" s="358"/>
      <c r="G76" s="363"/>
      <c r="H76" s="358"/>
      <c r="I76" s="96"/>
      <c r="J76" s="32" t="str">
        <f t="shared" si="7"/>
        <v xml:space="preserve"> </v>
      </c>
      <c r="K76" s="32" t="str">
        <f t="shared" si="8"/>
        <v xml:space="preserve"> </v>
      </c>
      <c r="L76" s="96"/>
    </row>
    <row r="77" spans="3:12" customFormat="1" ht="15.75" x14ac:dyDescent="0.25">
      <c r="C77" s="444"/>
      <c r="D77" s="358"/>
      <c r="E77" s="363"/>
      <c r="F77" s="358"/>
      <c r="G77" s="363"/>
      <c r="H77" s="358"/>
      <c r="I77" s="96"/>
      <c r="J77" s="32" t="str">
        <f t="shared" si="7"/>
        <v xml:space="preserve"> </v>
      </c>
      <c r="K77" s="32" t="str">
        <f t="shared" si="8"/>
        <v xml:space="preserve"> </v>
      </c>
      <c r="L77" s="96"/>
    </row>
    <row r="78" spans="3:12" customFormat="1" ht="15.75" x14ac:dyDescent="0.25">
      <c r="C78" s="444"/>
      <c r="D78" s="358"/>
      <c r="E78" s="363"/>
      <c r="F78" s="358"/>
      <c r="G78" s="363"/>
      <c r="H78" s="358"/>
      <c r="I78" s="96"/>
      <c r="J78" s="32" t="str">
        <f t="shared" si="7"/>
        <v xml:space="preserve"> </v>
      </c>
      <c r="K78" s="32" t="str">
        <f t="shared" si="8"/>
        <v xml:space="preserve"> </v>
      </c>
      <c r="L78" s="96"/>
    </row>
    <row r="79" spans="3:12" customFormat="1" ht="15.75" x14ac:dyDescent="0.25">
      <c r="C79" s="444"/>
      <c r="D79" s="358"/>
      <c r="E79" s="363"/>
      <c r="F79" s="358"/>
      <c r="G79" s="363"/>
      <c r="H79" s="358"/>
      <c r="I79" s="96"/>
      <c r="J79" s="32" t="str">
        <f t="shared" si="7"/>
        <v xml:space="preserve"> </v>
      </c>
      <c r="K79" s="32" t="str">
        <f t="shared" si="8"/>
        <v xml:space="preserve"> </v>
      </c>
      <c r="L79" s="96"/>
    </row>
    <row r="80" spans="3:12" customFormat="1" ht="15.75" x14ac:dyDescent="0.25">
      <c r="C80" s="444"/>
      <c r="D80" s="358"/>
      <c r="E80" s="363"/>
      <c r="F80" s="358"/>
      <c r="G80" s="363"/>
      <c r="H80" s="358"/>
      <c r="I80" s="96"/>
      <c r="J80" s="32" t="str">
        <f t="shared" si="7"/>
        <v xml:space="preserve"> </v>
      </c>
      <c r="K80" s="32" t="str">
        <f t="shared" si="8"/>
        <v xml:space="preserve"> </v>
      </c>
      <c r="L80" s="96"/>
    </row>
    <row r="81" spans="3:12" customFormat="1" ht="15.75" x14ac:dyDescent="0.25">
      <c r="C81" s="444"/>
      <c r="D81" s="358"/>
      <c r="E81" s="363"/>
      <c r="F81" s="358"/>
      <c r="G81" s="363"/>
      <c r="H81" s="358"/>
      <c r="I81" s="96"/>
      <c r="J81" s="32" t="str">
        <f t="shared" si="7"/>
        <v xml:space="preserve"> </v>
      </c>
      <c r="K81" s="32" t="str">
        <f t="shared" si="8"/>
        <v xml:space="preserve"> </v>
      </c>
      <c r="L81" s="96"/>
    </row>
    <row r="82" spans="3:12" customFormat="1" ht="15.75" x14ac:dyDescent="0.25">
      <c r="C82" s="444"/>
      <c r="D82" s="358" t="str">
        <f>IF(E82="","",D75+1)</f>
        <v/>
      </c>
      <c r="E82" s="363"/>
      <c r="F82" s="358"/>
      <c r="G82" s="363"/>
      <c r="H82" s="358"/>
      <c r="I82" s="96"/>
      <c r="J82" s="32" t="str">
        <f t="shared" si="7"/>
        <v xml:space="preserve"> </v>
      </c>
      <c r="K82" s="32" t="str">
        <f t="shared" si="8"/>
        <v xml:space="preserve"> </v>
      </c>
      <c r="L82" s="96"/>
    </row>
    <row r="83" spans="3:12" customFormat="1" ht="15.75" x14ac:dyDescent="0.25">
      <c r="C83" s="444"/>
      <c r="D83" s="358" t="str">
        <f t="shared" si="6"/>
        <v/>
      </c>
      <c r="E83" s="363"/>
      <c r="F83" s="358"/>
      <c r="G83" s="363"/>
      <c r="H83" s="358"/>
      <c r="I83" s="96"/>
      <c r="J83" s="32" t="str">
        <f t="shared" si="7"/>
        <v xml:space="preserve"> </v>
      </c>
      <c r="K83" s="32" t="str">
        <f t="shared" si="8"/>
        <v xml:space="preserve"> </v>
      </c>
      <c r="L83" s="96"/>
    </row>
    <row r="84" spans="3:12" customFormat="1" ht="15.75" x14ac:dyDescent="0.25">
      <c r="C84" s="444"/>
      <c r="D84" s="358" t="str">
        <f t="shared" si="6"/>
        <v/>
      </c>
      <c r="E84" s="363"/>
      <c r="F84" s="358"/>
      <c r="G84" s="363"/>
      <c r="H84" s="358"/>
      <c r="I84" s="96"/>
      <c r="J84" s="32" t="str">
        <f t="shared" si="7"/>
        <v xml:space="preserve"> </v>
      </c>
      <c r="K84" s="32" t="str">
        <f t="shared" si="8"/>
        <v xml:space="preserve"> </v>
      </c>
      <c r="L84" s="96"/>
    </row>
    <row r="85" spans="3:12" customFormat="1" ht="15.75" x14ac:dyDescent="0.25">
      <c r="C85" s="444"/>
      <c r="D85" s="358" t="str">
        <f t="shared" si="6"/>
        <v/>
      </c>
      <c r="E85" s="363"/>
      <c r="F85" s="358"/>
      <c r="G85" s="363"/>
      <c r="H85" s="358"/>
      <c r="I85" s="96"/>
      <c r="J85" s="32" t="str">
        <f t="shared" si="7"/>
        <v xml:space="preserve"> </v>
      </c>
      <c r="K85" s="32" t="str">
        <f t="shared" si="8"/>
        <v xml:space="preserve"> </v>
      </c>
      <c r="L85" s="96"/>
    </row>
    <row r="86" spans="3:12" customFormat="1" ht="15.75" x14ac:dyDescent="0.25">
      <c r="C86" s="444"/>
      <c r="D86" s="358" t="str">
        <f t="shared" si="6"/>
        <v/>
      </c>
      <c r="E86" s="363"/>
      <c r="F86" s="358"/>
      <c r="G86" s="363"/>
      <c r="H86" s="358"/>
      <c r="J86" s="32" t="str">
        <f t="shared" si="7"/>
        <v xml:space="preserve"> </v>
      </c>
      <c r="K86" s="32" t="str">
        <f t="shared" si="8"/>
        <v xml:space="preserve"> </v>
      </c>
    </row>
    <row r="87" spans="3:12" customFormat="1" ht="15.75" x14ac:dyDescent="0.25">
      <c r="C87" s="444"/>
      <c r="D87" s="358" t="str">
        <f t="shared" si="6"/>
        <v/>
      </c>
      <c r="E87" s="363"/>
      <c r="F87" s="358"/>
      <c r="G87" s="363"/>
      <c r="H87" s="358"/>
      <c r="J87" s="32" t="str">
        <f t="shared" si="7"/>
        <v xml:space="preserve"> </v>
      </c>
      <c r="K87" s="32" t="str">
        <f t="shared" si="8"/>
        <v xml:space="preserve"> </v>
      </c>
    </row>
    <row r="88" spans="3:12" customFormat="1" ht="15.75" x14ac:dyDescent="0.25">
      <c r="C88" s="444"/>
      <c r="D88" s="358" t="str">
        <f t="shared" si="6"/>
        <v/>
      </c>
      <c r="E88" s="363"/>
      <c r="F88" s="358"/>
      <c r="G88" s="363"/>
      <c r="H88" s="358"/>
      <c r="J88" s="32" t="str">
        <f t="shared" si="7"/>
        <v xml:space="preserve"> </v>
      </c>
      <c r="K88" s="32" t="str">
        <f t="shared" si="8"/>
        <v xml:space="preserve"> </v>
      </c>
    </row>
    <row r="89" spans="3:12" ht="15.75" x14ac:dyDescent="0.25">
      <c r="D89" s="392">
        <f>COUNT(D67:D88)</f>
        <v>3</v>
      </c>
      <c r="E89" s="393"/>
      <c r="F89" s="385">
        <f>COUNT(F67:F88)</f>
        <v>3</v>
      </c>
      <c r="G89" s="386"/>
      <c r="H89" s="385">
        <f t="shared" ref="H89" si="9">COUNT(H67:H88)</f>
        <v>3</v>
      </c>
      <c r="J89" s="32" t="str">
        <f t="shared" si="7"/>
        <v xml:space="preserve"> </v>
      </c>
      <c r="K89" s="32" t="str">
        <f t="shared" si="8"/>
        <v xml:space="preserve"> </v>
      </c>
    </row>
    <row r="90" spans="3:12" ht="15.75" x14ac:dyDescent="0.25">
      <c r="J90" s="32" t="str">
        <f t="shared" si="7"/>
        <v xml:space="preserve"> </v>
      </c>
      <c r="K90" s="32" t="str">
        <f t="shared" si="8"/>
        <v xml:space="preserve"> </v>
      </c>
    </row>
    <row r="91" spans="3:12" ht="15.75" x14ac:dyDescent="0.25">
      <c r="D91" s="445"/>
      <c r="E91" s="445"/>
      <c r="J91" s="32" t="str">
        <f t="shared" si="7"/>
        <v xml:space="preserve"> </v>
      </c>
      <c r="K91" s="32" t="str">
        <f t="shared" si="8"/>
        <v xml:space="preserve"> </v>
      </c>
    </row>
    <row r="92" spans="3:12" customFormat="1" ht="31.5" x14ac:dyDescent="0.25">
      <c r="C92" s="444" t="s">
        <v>230</v>
      </c>
      <c r="D92" s="358">
        <v>1</v>
      </c>
      <c r="E92" s="363" t="s">
        <v>342</v>
      </c>
      <c r="F92" s="358">
        <v>1</v>
      </c>
      <c r="G92" s="363" t="s">
        <v>394</v>
      </c>
      <c r="H92" s="358">
        <v>1</v>
      </c>
      <c r="I92" s="96"/>
      <c r="J92" s="32" t="str">
        <f t="shared" si="7"/>
        <v xml:space="preserve"> </v>
      </c>
      <c r="K92" s="32" t="str">
        <f t="shared" si="8"/>
        <v xml:space="preserve"> </v>
      </c>
    </row>
    <row r="93" spans="3:12" customFormat="1" ht="15.75" x14ac:dyDescent="0.25">
      <c r="C93" s="444"/>
      <c r="D93" s="358">
        <f>IF(E93="","",D92+1)</f>
        <v>2</v>
      </c>
      <c r="E93" s="363" t="s">
        <v>343</v>
      </c>
      <c r="F93" s="358">
        <v>1</v>
      </c>
      <c r="G93" s="363" t="s">
        <v>391</v>
      </c>
      <c r="H93" s="358">
        <v>1</v>
      </c>
      <c r="I93" s="96"/>
      <c r="J93" s="32" t="str">
        <f t="shared" si="7"/>
        <v xml:space="preserve"> </v>
      </c>
      <c r="K93" s="32" t="str">
        <f t="shared" si="8"/>
        <v xml:space="preserve"> </v>
      </c>
    </row>
    <row r="94" spans="3:12" customFormat="1" ht="15.75" x14ac:dyDescent="0.25">
      <c r="C94" s="444"/>
      <c r="D94" s="358">
        <f t="shared" ref="D94:D107" si="10">IF(E94="","",D93+1)</f>
        <v>3</v>
      </c>
      <c r="E94" s="363" t="s">
        <v>262</v>
      </c>
      <c r="F94" s="358">
        <v>1</v>
      </c>
      <c r="G94" s="363" t="s">
        <v>392</v>
      </c>
      <c r="H94" s="358">
        <v>1</v>
      </c>
      <c r="I94" s="96"/>
      <c r="J94" s="32" t="str">
        <f t="shared" si="7"/>
        <v xml:space="preserve"> </v>
      </c>
      <c r="K94" s="32" t="str">
        <f t="shared" si="8"/>
        <v xml:space="preserve"> </v>
      </c>
    </row>
    <row r="95" spans="3:12" customFormat="1" ht="15.75" x14ac:dyDescent="0.25">
      <c r="C95" s="444"/>
      <c r="D95" s="358" t="str">
        <f t="shared" si="10"/>
        <v/>
      </c>
      <c r="E95" s="363"/>
      <c r="F95" s="358"/>
      <c r="G95" s="363"/>
      <c r="H95" s="358"/>
      <c r="I95" s="96"/>
      <c r="J95" s="32" t="str">
        <f t="shared" si="7"/>
        <v xml:space="preserve"> </v>
      </c>
      <c r="K95" s="32" t="str">
        <f t="shared" si="8"/>
        <v xml:space="preserve"> </v>
      </c>
    </row>
    <row r="96" spans="3:12" customFormat="1" ht="15.75" x14ac:dyDescent="0.25">
      <c r="C96" s="444"/>
      <c r="D96" s="358" t="str">
        <f t="shared" si="10"/>
        <v/>
      </c>
      <c r="E96" s="363"/>
      <c r="F96" s="358"/>
      <c r="G96" s="363"/>
      <c r="H96" s="358"/>
      <c r="I96" s="96"/>
      <c r="J96" s="32" t="str">
        <f t="shared" si="7"/>
        <v xml:space="preserve"> </v>
      </c>
      <c r="K96" s="32" t="str">
        <f t="shared" si="8"/>
        <v xml:space="preserve"> </v>
      </c>
    </row>
    <row r="97" spans="3:11" customFormat="1" ht="15.75" x14ac:dyDescent="0.25">
      <c r="C97" s="444"/>
      <c r="D97" s="358" t="str">
        <f t="shared" si="10"/>
        <v/>
      </c>
      <c r="E97" s="363"/>
      <c r="F97" s="358"/>
      <c r="G97" s="363"/>
      <c r="H97" s="358"/>
      <c r="I97" s="96"/>
      <c r="J97" s="32" t="str">
        <f t="shared" si="7"/>
        <v xml:space="preserve"> </v>
      </c>
      <c r="K97" s="32" t="str">
        <f t="shared" si="8"/>
        <v xml:space="preserve"> </v>
      </c>
    </row>
    <row r="98" spans="3:11" customFormat="1" ht="15.75" x14ac:dyDescent="0.25">
      <c r="C98" s="444"/>
      <c r="D98" s="358" t="str">
        <f t="shared" si="10"/>
        <v/>
      </c>
      <c r="E98" s="363"/>
      <c r="F98" s="358"/>
      <c r="G98" s="363"/>
      <c r="H98" s="358"/>
      <c r="I98" s="96"/>
      <c r="J98" s="32" t="str">
        <f t="shared" si="7"/>
        <v xml:space="preserve"> </v>
      </c>
      <c r="K98" s="32" t="str">
        <f t="shared" si="8"/>
        <v xml:space="preserve"> </v>
      </c>
    </row>
    <row r="99" spans="3:11" customFormat="1" ht="15.75" x14ac:dyDescent="0.25">
      <c r="C99" s="444"/>
      <c r="D99" s="358" t="str">
        <f t="shared" si="10"/>
        <v/>
      </c>
      <c r="E99" s="363"/>
      <c r="F99" s="358"/>
      <c r="G99" s="363"/>
      <c r="H99" s="358"/>
      <c r="J99" s="32" t="str">
        <f t="shared" si="7"/>
        <v xml:space="preserve"> </v>
      </c>
      <c r="K99" s="32" t="str">
        <f t="shared" si="8"/>
        <v xml:space="preserve"> </v>
      </c>
    </row>
    <row r="100" spans="3:11" customFormat="1" ht="15.75" x14ac:dyDescent="0.25">
      <c r="C100" s="444"/>
      <c r="D100" s="358" t="str">
        <f t="shared" si="10"/>
        <v/>
      </c>
      <c r="E100" s="363"/>
      <c r="F100" s="358"/>
      <c r="G100" s="363"/>
      <c r="H100" s="358"/>
      <c r="J100" s="32" t="str">
        <f t="shared" si="7"/>
        <v xml:space="preserve"> </v>
      </c>
      <c r="K100" s="32" t="str">
        <f t="shared" si="8"/>
        <v xml:space="preserve"> </v>
      </c>
    </row>
    <row r="101" spans="3:11" customFormat="1" ht="15.75" x14ac:dyDescent="0.25">
      <c r="C101" s="444"/>
      <c r="D101" s="358" t="str">
        <f t="shared" si="10"/>
        <v/>
      </c>
      <c r="E101" s="363"/>
      <c r="F101" s="358"/>
      <c r="G101" s="363"/>
      <c r="H101" s="358"/>
      <c r="J101" s="32" t="str">
        <f t="shared" si="7"/>
        <v xml:space="preserve"> </v>
      </c>
      <c r="K101" s="32" t="str">
        <f t="shared" si="8"/>
        <v xml:space="preserve"> </v>
      </c>
    </row>
    <row r="102" spans="3:11" customFormat="1" ht="15.75" x14ac:dyDescent="0.25">
      <c r="C102" s="444"/>
      <c r="D102" s="358" t="str">
        <f t="shared" si="10"/>
        <v/>
      </c>
      <c r="E102" s="363"/>
      <c r="F102" s="358"/>
      <c r="G102" s="363"/>
      <c r="H102" s="358"/>
      <c r="J102" s="32" t="str">
        <f t="shared" si="7"/>
        <v xml:space="preserve"> </v>
      </c>
      <c r="K102" s="32" t="str">
        <f t="shared" si="8"/>
        <v xml:space="preserve"> </v>
      </c>
    </row>
    <row r="103" spans="3:11" customFormat="1" ht="15.75" x14ac:dyDescent="0.25">
      <c r="C103" s="444"/>
      <c r="D103" s="358" t="str">
        <f t="shared" si="10"/>
        <v/>
      </c>
      <c r="E103" s="363"/>
      <c r="F103" s="358"/>
      <c r="G103" s="363"/>
      <c r="H103" s="358"/>
      <c r="J103" s="32" t="str">
        <f t="shared" si="7"/>
        <v xml:space="preserve"> </v>
      </c>
      <c r="K103" s="32" t="str">
        <f t="shared" si="8"/>
        <v xml:space="preserve"> </v>
      </c>
    </row>
    <row r="104" spans="3:11" customFormat="1" ht="15.75" x14ac:dyDescent="0.25">
      <c r="C104" s="444"/>
      <c r="D104" s="358" t="str">
        <f t="shared" si="10"/>
        <v/>
      </c>
      <c r="E104" s="363"/>
      <c r="F104" s="358"/>
      <c r="G104" s="363"/>
      <c r="H104" s="358"/>
      <c r="J104" s="32" t="str">
        <f t="shared" si="7"/>
        <v xml:space="preserve"> </v>
      </c>
      <c r="K104" s="32" t="str">
        <f t="shared" si="8"/>
        <v xml:space="preserve"> </v>
      </c>
    </row>
    <row r="105" spans="3:11" customFormat="1" ht="15.75" x14ac:dyDescent="0.25">
      <c r="C105" s="444"/>
      <c r="D105" s="358" t="str">
        <f t="shared" si="10"/>
        <v/>
      </c>
      <c r="E105" s="363"/>
      <c r="F105" s="358"/>
      <c r="G105" s="363"/>
      <c r="H105" s="358"/>
      <c r="J105" s="32" t="str">
        <f t="shared" si="7"/>
        <v xml:space="preserve"> </v>
      </c>
      <c r="K105" s="32" t="str">
        <f t="shared" si="8"/>
        <v xml:space="preserve"> </v>
      </c>
    </row>
    <row r="106" spans="3:11" customFormat="1" ht="15.75" x14ac:dyDescent="0.25">
      <c r="C106" s="444"/>
      <c r="D106" s="358" t="str">
        <f t="shared" si="10"/>
        <v/>
      </c>
      <c r="E106" s="363"/>
      <c r="F106" s="358"/>
      <c r="G106" s="363"/>
      <c r="H106" s="358"/>
      <c r="J106" s="32" t="str">
        <f t="shared" si="7"/>
        <v xml:space="preserve"> </v>
      </c>
      <c r="K106" s="32" t="str">
        <f t="shared" si="8"/>
        <v xml:space="preserve"> </v>
      </c>
    </row>
    <row r="107" spans="3:11" customFormat="1" ht="15.75" x14ac:dyDescent="0.25">
      <c r="C107" s="444"/>
      <c r="D107" s="358" t="str">
        <f t="shared" si="10"/>
        <v/>
      </c>
      <c r="E107" s="363"/>
      <c r="F107" s="358"/>
      <c r="G107" s="363"/>
      <c r="H107" s="358"/>
      <c r="J107" s="32" t="str">
        <f t="shared" si="7"/>
        <v xml:space="preserve"> </v>
      </c>
      <c r="K107" s="32" t="str">
        <f t="shared" si="8"/>
        <v xml:space="preserve"> </v>
      </c>
    </row>
    <row r="108" spans="3:11" customFormat="1" ht="15.75" x14ac:dyDescent="0.25">
      <c r="C108" s="370"/>
      <c r="D108" s="392">
        <f>COUNT(D92:D107)</f>
        <v>3</v>
      </c>
      <c r="E108" s="393"/>
      <c r="F108" s="385">
        <f>COUNT(F92:F107)</f>
        <v>3</v>
      </c>
      <c r="G108" s="385"/>
      <c r="H108" s="385">
        <f t="shared" ref="H108" si="11">COUNT(H92:H107)</f>
        <v>3</v>
      </c>
      <c r="J108" s="32" t="str">
        <f t="shared" si="7"/>
        <v xml:space="preserve"> </v>
      </c>
      <c r="K108" s="32" t="str">
        <f t="shared" si="8"/>
        <v xml:space="preserve"> </v>
      </c>
    </row>
    <row r="109" spans="3:11" ht="15.75" x14ac:dyDescent="0.25">
      <c r="J109" s="32" t="str">
        <f t="shared" si="7"/>
        <v xml:space="preserve"> </v>
      </c>
      <c r="K109" s="32" t="str">
        <f t="shared" si="8"/>
        <v xml:space="preserve"> </v>
      </c>
    </row>
    <row r="110" spans="3:11" ht="15.75" x14ac:dyDescent="0.25">
      <c r="J110" s="32" t="str">
        <f t="shared" si="7"/>
        <v xml:space="preserve"> </v>
      </c>
      <c r="K110" s="32" t="str">
        <f t="shared" si="8"/>
        <v xml:space="preserve"> </v>
      </c>
    </row>
    <row r="111" spans="3:11" ht="15.75" x14ac:dyDescent="0.25">
      <c r="J111" s="32" t="str">
        <f t="shared" si="7"/>
        <v xml:space="preserve"> </v>
      </c>
      <c r="K111" s="32" t="str">
        <f t="shared" si="8"/>
        <v xml:space="preserve"> </v>
      </c>
    </row>
    <row r="112" spans="3:11" ht="15.75" x14ac:dyDescent="0.25">
      <c r="J112" s="32" t="str">
        <f t="shared" si="7"/>
        <v xml:space="preserve"> </v>
      </c>
      <c r="K112" s="32" t="str">
        <f t="shared" si="8"/>
        <v xml:space="preserve"> </v>
      </c>
    </row>
    <row r="113" spans="10:11" ht="15.75" x14ac:dyDescent="0.25">
      <c r="J113" s="32" t="str">
        <f t="shared" si="7"/>
        <v xml:space="preserve"> </v>
      </c>
      <c r="K113" s="32" t="str">
        <f t="shared" si="8"/>
        <v xml:space="preserve"> </v>
      </c>
    </row>
    <row r="114" spans="10:11" ht="15.75" x14ac:dyDescent="0.25">
      <c r="J114" s="32" t="str">
        <f t="shared" si="7"/>
        <v xml:space="preserve"> </v>
      </c>
      <c r="K114" s="32" t="str">
        <f t="shared" si="8"/>
        <v xml:space="preserve"> </v>
      </c>
    </row>
    <row r="115" spans="10:11" ht="15.75" x14ac:dyDescent="0.25">
      <c r="J115" s="32" t="str">
        <f t="shared" si="7"/>
        <v xml:space="preserve"> </v>
      </c>
      <c r="K115" s="32" t="str">
        <f t="shared" si="8"/>
        <v xml:space="preserve"> </v>
      </c>
    </row>
    <row r="116" spans="10:11" ht="15.75" x14ac:dyDescent="0.25">
      <c r="J116" s="32" t="str">
        <f t="shared" si="7"/>
        <v xml:space="preserve"> </v>
      </c>
      <c r="K116" s="32" t="str">
        <f t="shared" si="8"/>
        <v xml:space="preserve"> </v>
      </c>
    </row>
    <row r="117" spans="10:11" ht="15.75" x14ac:dyDescent="0.25">
      <c r="J117" s="32" t="str">
        <f t="shared" si="7"/>
        <v xml:space="preserve"> </v>
      </c>
      <c r="K117" s="32" t="str">
        <f t="shared" si="8"/>
        <v xml:space="preserve"> </v>
      </c>
    </row>
    <row r="118" spans="10:11" ht="15.75" x14ac:dyDescent="0.25">
      <c r="J118" s="32" t="str">
        <f t="shared" si="7"/>
        <v xml:space="preserve"> </v>
      </c>
      <c r="K118" s="32" t="str">
        <f t="shared" si="8"/>
        <v xml:space="preserve"> </v>
      </c>
    </row>
    <row r="119" spans="10:11" ht="15.75" x14ac:dyDescent="0.25">
      <c r="J119" s="32" t="str">
        <f t="shared" si="7"/>
        <v xml:space="preserve"> </v>
      </c>
      <c r="K119" s="32" t="str">
        <f t="shared" si="8"/>
        <v xml:space="preserve"> </v>
      </c>
    </row>
    <row r="120" spans="10:11" ht="15.75" x14ac:dyDescent="0.25">
      <c r="J120" s="32" t="str">
        <f t="shared" si="7"/>
        <v xml:space="preserve"> </v>
      </c>
      <c r="K120" s="32" t="str">
        <f t="shared" si="8"/>
        <v xml:space="preserve"> </v>
      </c>
    </row>
    <row r="121" spans="10:11" ht="15.75" x14ac:dyDescent="0.25">
      <c r="J121" s="32" t="str">
        <f t="shared" si="7"/>
        <v xml:space="preserve"> </v>
      </c>
      <c r="K121" s="32" t="str">
        <f t="shared" si="8"/>
        <v xml:space="preserve"> </v>
      </c>
    </row>
    <row r="122" spans="10:11" ht="15.75" x14ac:dyDescent="0.25">
      <c r="J122" s="32" t="str">
        <f t="shared" si="7"/>
        <v xml:space="preserve"> </v>
      </c>
      <c r="K122" s="32" t="str">
        <f t="shared" si="8"/>
        <v xml:space="preserve"> </v>
      </c>
    </row>
    <row r="123" spans="10:11" ht="15.75" x14ac:dyDescent="0.25">
      <c r="J123" s="32" t="str">
        <f t="shared" si="7"/>
        <v xml:space="preserve"> </v>
      </c>
      <c r="K123" s="32" t="str">
        <f t="shared" si="8"/>
        <v xml:space="preserve"> </v>
      </c>
    </row>
    <row r="124" spans="10:11" ht="15.75" x14ac:dyDescent="0.25">
      <c r="J124" s="32" t="str">
        <f t="shared" si="7"/>
        <v xml:space="preserve"> </v>
      </c>
      <c r="K124" s="32" t="str">
        <f t="shared" si="8"/>
        <v xml:space="preserve"> </v>
      </c>
    </row>
    <row r="125" spans="10:11" ht="15.75" x14ac:dyDescent="0.25">
      <c r="J125" s="32" t="str">
        <f t="shared" si="7"/>
        <v xml:space="preserve"> </v>
      </c>
      <c r="K125" s="32" t="str">
        <f t="shared" si="8"/>
        <v xml:space="preserve"> </v>
      </c>
    </row>
    <row r="126" spans="10:11" ht="15.75" x14ac:dyDescent="0.25">
      <c r="J126" s="32" t="str">
        <f t="shared" si="7"/>
        <v xml:space="preserve"> </v>
      </c>
      <c r="K126" s="32" t="str">
        <f t="shared" si="8"/>
        <v xml:space="preserve"> </v>
      </c>
    </row>
    <row r="127" spans="10:11" ht="15.75" x14ac:dyDescent="0.25">
      <c r="J127" s="32" t="str">
        <f t="shared" si="7"/>
        <v xml:space="preserve"> </v>
      </c>
      <c r="K127" s="32" t="str">
        <f t="shared" si="8"/>
        <v xml:space="preserve"> </v>
      </c>
    </row>
    <row r="128" spans="10:11" ht="15.75" x14ac:dyDescent="0.25">
      <c r="J128" s="32" t="str">
        <f t="shared" si="7"/>
        <v xml:space="preserve"> </v>
      </c>
      <c r="K128" s="32" t="str">
        <f t="shared" si="8"/>
        <v xml:space="preserve"> </v>
      </c>
    </row>
    <row r="129" spans="10:11" ht="15.75" x14ac:dyDescent="0.25">
      <c r="J129" s="32" t="str">
        <f t="shared" si="7"/>
        <v xml:space="preserve"> </v>
      </c>
      <c r="K129" s="32" t="str">
        <f t="shared" si="8"/>
        <v xml:space="preserve"> </v>
      </c>
    </row>
    <row r="130" spans="10:11" ht="15.75" x14ac:dyDescent="0.25">
      <c r="J130" s="32" t="str">
        <f t="shared" si="7"/>
        <v xml:space="preserve"> </v>
      </c>
      <c r="K130" s="32" t="str">
        <f t="shared" si="8"/>
        <v xml:space="preserve"> </v>
      </c>
    </row>
  </sheetData>
  <sheetProtection password="8678" sheet="1" objects="1" scenarios="1" selectLockedCells="1" selectUnlockedCells="1"/>
  <mergeCells count="8">
    <mergeCell ref="B1:F1"/>
    <mergeCell ref="C92:C107"/>
    <mergeCell ref="D41:E41"/>
    <mergeCell ref="D66:E66"/>
    <mergeCell ref="D91:E91"/>
    <mergeCell ref="C9:C32"/>
    <mergeCell ref="C42:C62"/>
    <mergeCell ref="C67:C88"/>
  </mergeCells>
  <conditionalFormatting sqref="I32:I33">
    <cfRule type="duplicateValues" dxfId="103" priority="14"/>
  </conditionalFormatting>
  <conditionalFormatting sqref="F2:F36 F41:F62 F64:F88 F109:F1048576 F90:F107">
    <cfRule type="cellIs" dxfId="102" priority="10" operator="equal">
      <formula>1</formula>
    </cfRule>
  </conditionalFormatting>
  <conditionalFormatting sqref="H1:H36 H38:H62 H64:H88 H90:H107 H109:H1048576">
    <cfRule type="cellIs" dxfId="101" priority="9" operator="equal">
      <formula>1</formula>
    </cfRule>
  </conditionalFormatting>
  <conditionalFormatting sqref="J9:K130">
    <cfRule type="cellIs" dxfId="100" priority="8" operator="equal">
      <formula>1</formula>
    </cfRule>
  </conditionalFormatting>
  <conditionalFormatting sqref="G1:G15 G17:G18 G21:G1048576">
    <cfRule type="containsText" dxfId="99" priority="2" operator="containsText" text="herself">
      <formula>NOT(ISERROR(SEARCH("herself",G1)))</formula>
    </cfRule>
    <cfRule type="containsText" dxfId="98" priority="3" operator="containsText" text="her">
      <formula>NOT(ISERROR(SEARCH("her",G1)))</formula>
    </cfRule>
    <cfRule type="containsText" dxfId="97" priority="4" operator="containsText" text="she">
      <formula>NOT(ISERROR(SEARCH("she",G1)))</formula>
    </cfRule>
  </conditionalFormatting>
  <conditionalFormatting sqref="G1:G1048576">
    <cfRule type="containsText" dxfId="96" priority="1" operator="containsText" text="she">
      <formula>NOT(ISERROR(SEARCH("she",G1)))</formula>
    </cfRule>
  </conditionalFormatting>
  <pageMargins left="0.7" right="0.7" top="0.75" bottom="0.75" header="0.3" footer="0.3"/>
  <pageSetup paperSize="9" scale="71" fitToHeight="0" orientation="landscape" horizontalDpi="4294967293" verticalDpi="4294967293" r:id="rId1"/>
  <extLst>
    <ext xmlns:x14="http://schemas.microsoft.com/office/spreadsheetml/2009/9/main" uri="{78C0D931-6437-407d-A8EE-F0AAD7539E65}">
      <x14:conditionalFormattings>
        <x14:conditionalFormatting xmlns:xm="http://schemas.microsoft.com/office/excel/2006/main">
          <x14:cfRule type="containsText" priority="17" operator="containsText" id="{0C9680C8-E8A9-4023-9695-95146631E70B}">
            <xm:f>NOT(ISERROR(SEARCH(OR(#REF!,#REF!,#REF!,#REF!,#REF!),#REF!)))</xm:f>
            <xm:f>OR(#REF!,#REF!,#REF!,#REF!,#REF!)</xm:f>
            <x14:dxf>
              <font>
                <color rgb="FF9C0006"/>
              </font>
              <fill>
                <patternFill>
                  <bgColor rgb="FFFFC7CE"/>
                </patternFill>
              </fill>
            </x14:dxf>
          </x14:cfRule>
          <xm:sqref>D92:D107 D82:D88</xm:sqref>
        </x14:conditionalFormatting>
        <x14:conditionalFormatting xmlns:xm="http://schemas.microsoft.com/office/excel/2006/main">
          <x14:cfRule type="containsText" priority="13" operator="containsText" id="{F400B8C0-24E1-434C-ACD9-BB9435DE37BD}">
            <xm:f>NOT(ISERROR(SEARCH(OR(#REF!,#REF!,#REF!,#REF!,#REF!),I32)))</xm:f>
            <xm:f>OR(#REF!,#REF!,#REF!,#REF!,#REF!)</xm:f>
            <x14:dxf>
              <font>
                <color rgb="FF9C0006"/>
              </font>
              <fill>
                <patternFill>
                  <bgColor rgb="FFFFC7CE"/>
                </patternFill>
              </fill>
            </x14:dxf>
          </x14:cfRule>
          <xm:sqref>I32:I33</xm:sqref>
        </x14:conditionalFormatting>
        <x14:conditionalFormatting xmlns:xm="http://schemas.microsoft.com/office/excel/2006/main">
          <x14:cfRule type="containsText" priority="11" operator="containsText" id="{F8CA4E48-4A06-4D32-B06B-DFD5A65E1EB7}">
            <xm:f>NOT(ISERROR(SEARCH(OR(#REF!,#REF!,#REF!,#REF!,#REF!),#REF!)))</xm:f>
            <xm:f>OR(#REF!,#REF!,#REF!,#REF!,#REF!)</xm:f>
            <x14:dxf>
              <font>
                <color rgb="FF9C0006"/>
              </font>
              <fill>
                <patternFill>
                  <bgColor rgb="FFFFC7CE"/>
                </patternFill>
              </fill>
            </x14:dxf>
          </x14:cfRule>
          <xm:sqref>H1:K7</xm:sqref>
        </x14:conditionalFormatting>
        <x14:conditionalFormatting xmlns:xm="http://schemas.microsoft.com/office/excel/2006/main">
          <x14:cfRule type="containsText" priority="53" operator="containsText" id="{F8CA4E48-4A06-4D32-B06B-DFD5A65E1EB7}">
            <xm:f>NOT(ISERROR(SEARCH(OR(#REF!,#REF!,#REF!,#REF!,#REF!),#REF!)))</xm:f>
            <xm:f>OR(#REF!,#REF!,#REF!,#REF!,#REF!)</xm:f>
            <x14:dxf>
              <font>
                <color rgb="FF9C0006"/>
              </font>
              <fill>
                <patternFill>
                  <bgColor rgb="FFFFC7CE"/>
                </patternFill>
              </fill>
            </x14:dxf>
          </x14:cfRule>
          <xm:sqref>H8:K8</xm:sqref>
        </x14:conditionalFormatting>
        <x14:conditionalFormatting xmlns:xm="http://schemas.microsoft.com/office/excel/2006/main">
          <x14:cfRule type="containsText" priority="293" operator="containsText" id="{0C9680C8-E8A9-4023-9695-95146631E70B}">
            <xm:f>NOT(ISERROR(SEARCH(OR(#REF!,#REF!,#REF!,#REF!,#REF!),#REF!)))</xm:f>
            <xm:f>OR(#REF!,#REF!,#REF!,#REF!,#REF!)</xm:f>
            <x14:dxf>
              <font>
                <color rgb="FF9C0006"/>
              </font>
              <fill>
                <patternFill>
                  <bgColor rgb="FFFFC7CE"/>
                </patternFill>
              </fill>
            </x14:dxf>
          </x14:cfRule>
          <xm:sqref>D9:D25</xm:sqref>
        </x14:conditionalFormatting>
        <x14:conditionalFormatting xmlns:xm="http://schemas.microsoft.com/office/excel/2006/main">
          <x14:cfRule type="containsText" priority="348" operator="containsText" id="{0C9680C8-E8A9-4023-9695-95146631E70B}">
            <xm:f>NOT(ISERROR(SEARCH(OR(#REF!,#REF!,#REF!,#REF!,#REF!),#REF!)))</xm:f>
            <xm:f>OR(#REF!,#REF!,#REF!,#REF!,#REF!)</xm:f>
            <x14:dxf>
              <font>
                <color rgb="FF9C0006"/>
              </font>
              <fill>
                <patternFill>
                  <bgColor rgb="FFFFC7CE"/>
                </patternFill>
              </fill>
            </x14:dxf>
          </x14:cfRule>
          <xm:sqref>D26:D28</xm:sqref>
        </x14:conditionalFormatting>
        <x14:conditionalFormatting xmlns:xm="http://schemas.microsoft.com/office/excel/2006/main">
          <x14:cfRule type="containsText" priority="555" operator="containsText" id="{0C9680C8-E8A9-4023-9695-95146631E70B}">
            <xm:f>NOT(ISERROR(SEARCH(OR(#REF!,#REF!,#REF!,#REF!,#REF!),#REF!)))</xm:f>
            <xm:f>OR(#REF!,#REF!,#REF!,#REF!,#REF!)</xm:f>
            <x14:dxf>
              <font>
                <color rgb="FF9C0006"/>
              </font>
              <fill>
                <patternFill>
                  <bgColor rgb="FFFFC7CE"/>
                </patternFill>
              </fill>
            </x14:dxf>
          </x14:cfRule>
          <xm:sqref>D67:D81 D57:D62</xm:sqref>
        </x14:conditionalFormatting>
        <x14:conditionalFormatting xmlns:xm="http://schemas.microsoft.com/office/excel/2006/main">
          <x14:cfRule type="containsText" priority="621" operator="containsText" id="{0C9680C8-E8A9-4023-9695-95146631E70B}">
            <xm:f>NOT(ISERROR(SEARCH(OR(#REF!,#REF!,#REF!,#REF!,#REF!),#REF!)))</xm:f>
            <xm:f>OR(#REF!,#REF!,#REF!,#REF!,#REF!)</xm:f>
            <x14:dxf>
              <font>
                <color rgb="FF9C0006"/>
              </font>
              <fill>
                <patternFill>
                  <bgColor rgb="FFFFC7CE"/>
                </patternFill>
              </fill>
            </x14:dxf>
          </x14:cfRule>
          <xm:sqref>D29:D32</xm:sqref>
        </x14:conditionalFormatting>
        <x14:conditionalFormatting xmlns:xm="http://schemas.microsoft.com/office/excel/2006/main">
          <x14:cfRule type="containsText" priority="1130" operator="containsText" id="{0C9680C8-E8A9-4023-9695-95146631E70B}">
            <xm:f>NOT(ISERROR(SEARCH(OR(#REF!,#REF!,#REF!,#REF!,#REF!),#REF!)))</xm:f>
            <xm:f>OR(#REF!,#REF!,#REF!,#REF!,#REF!)</xm:f>
            <x14:dxf>
              <font>
                <color rgb="FF9C0006"/>
              </font>
              <fill>
                <patternFill>
                  <bgColor rgb="FFFFC7CE"/>
                </patternFill>
              </fill>
            </x14:dxf>
          </x14:cfRule>
          <xm:sqref>D42:D56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5"/>
    <pageSetUpPr fitToPage="1"/>
  </sheetPr>
  <dimension ref="A1:AO316"/>
  <sheetViews>
    <sheetView showGridLines="0" showRowColHeaders="0" zoomScale="85" zoomScaleNormal="85" zoomScalePageLayoutView="85" workbookViewId="0">
      <pane ySplit="1" topLeftCell="A324" activePane="bottomLeft" state="frozen"/>
      <selection pane="bottomLeft" activeCell="D223" sqref="D223:H237"/>
    </sheetView>
  </sheetViews>
  <sheetFormatPr defaultColWidth="8.85546875" defaultRowHeight="15" x14ac:dyDescent="0.25"/>
  <cols>
    <col min="1" max="2" width="8.85546875" style="144"/>
    <col min="3" max="3" width="8.85546875" style="417"/>
    <col min="4" max="4" width="8.85546875" style="372"/>
    <col min="5" max="5" width="47.7109375" style="411" customWidth="1"/>
    <col min="6" max="6" width="5.85546875" style="412" customWidth="1"/>
    <col min="7" max="7" width="47.7109375" style="413" customWidth="1"/>
    <col min="8" max="8" width="12.42578125" style="372" customWidth="1"/>
    <col min="9" max="11" width="12.42578125" style="144" customWidth="1"/>
    <col min="12" max="27" width="8.85546875" style="144"/>
    <col min="28" max="28" width="65.85546875" style="145" customWidth="1"/>
    <col min="29" max="16384" width="8.85546875" style="144"/>
  </cols>
  <sheetData>
    <row r="1" spans="1:41" s="5" customFormat="1" ht="45.75" thickBot="1" x14ac:dyDescent="0.3">
      <c r="A1" s="5">
        <f>Homework!A1</f>
        <v>2</v>
      </c>
      <c r="B1" s="441" t="s">
        <v>431</v>
      </c>
      <c r="C1" s="441"/>
      <c r="D1" s="441"/>
      <c r="E1" s="441"/>
      <c r="F1" s="355"/>
      <c r="G1" s="395" t="str">
        <f>C5</f>
        <v>Outstanding</v>
      </c>
      <c r="H1" s="369" t="str">
        <f>C52</f>
        <v>Willing to help others</v>
      </c>
      <c r="I1" s="4" t="str">
        <f>C122</f>
        <v>Distracted by others</v>
      </c>
      <c r="J1" s="4" t="str">
        <f>C172</f>
        <v>Causes distractions</v>
      </c>
      <c r="K1" s="4" t="str">
        <f>C220</f>
        <v>Fails to comply with class rules</v>
      </c>
    </row>
    <row r="2" spans="1:41" s="5" customFormat="1" ht="28.5" x14ac:dyDescent="0.25">
      <c r="A2" s="448" t="s">
        <v>6</v>
      </c>
      <c r="B2" s="448"/>
      <c r="C2" s="448"/>
      <c r="D2" s="448"/>
      <c r="E2" s="448"/>
      <c r="F2" s="355"/>
      <c r="G2" s="396">
        <v>1</v>
      </c>
      <c r="H2" s="397">
        <v>1</v>
      </c>
      <c r="I2" s="15">
        <v>2</v>
      </c>
      <c r="J2" s="15">
        <v>3</v>
      </c>
      <c r="K2" s="16">
        <v>4</v>
      </c>
    </row>
    <row r="3" spans="1:41" s="3" customFormat="1" ht="29.25" thickBot="1" x14ac:dyDescent="0.3">
      <c r="A3" s="450" t="s">
        <v>541</v>
      </c>
      <c r="B3" s="450"/>
      <c r="C3" s="450"/>
      <c r="D3" s="450"/>
      <c r="E3" s="450"/>
      <c r="F3" s="352"/>
      <c r="G3" s="398">
        <f>F50</f>
        <v>3</v>
      </c>
      <c r="H3" s="399">
        <f>F119</f>
        <v>3</v>
      </c>
      <c r="I3" s="12">
        <f>F169</f>
        <v>3</v>
      </c>
      <c r="J3" s="12">
        <f>F217</f>
        <v>3</v>
      </c>
      <c r="K3" s="13">
        <f>F265</f>
        <v>3</v>
      </c>
      <c r="AB3" s="28"/>
    </row>
    <row r="4" spans="1:41" s="205" customFormat="1" ht="28.5" x14ac:dyDescent="0.25">
      <c r="A4" s="9"/>
      <c r="B4" s="9"/>
      <c r="C4" s="353"/>
      <c r="D4" s="352"/>
      <c r="E4" s="354"/>
      <c r="F4" s="352"/>
      <c r="G4" s="400"/>
      <c r="H4" s="378"/>
      <c r="I4" s="106"/>
      <c r="J4" s="447" t="s">
        <v>543</v>
      </c>
      <c r="K4" s="447"/>
      <c r="AB4" s="28"/>
    </row>
    <row r="5" spans="1:41" s="205" customFormat="1" ht="31.5" x14ac:dyDescent="0.25">
      <c r="A5" s="9"/>
      <c r="B5" s="9"/>
      <c r="C5" s="437" t="s">
        <v>15</v>
      </c>
      <c r="D5" s="358">
        <f>D4+1</f>
        <v>1</v>
      </c>
      <c r="E5" s="362" t="str">
        <f>"She has shown outstanding behaviour during all "&amp;VLOOKUP(1,L5:AO5,A1,FALSE)&amp;" lessons."</f>
        <v>She has shown outstanding behaviour during all Maths lessons.</v>
      </c>
      <c r="F5" s="361">
        <v>1</v>
      </c>
      <c r="G5" s="350" t="str">
        <f>"He has shown outstanding behaviour during all "&amp;VLOOKUP(1,L5:AO5,A1,FALSE)&amp;" lessons."</f>
        <v>He has shown outstanding behaviour during all Maths lessons.</v>
      </c>
      <c r="H5" s="358">
        <v>1</v>
      </c>
      <c r="I5" s="106"/>
      <c r="J5" s="32" t="str">
        <f>IF(OR(LEFT(E5,1)=" ",RIGHT(E5,1)=" ",),1," ")</f>
        <v xml:space="preserve"> </v>
      </c>
      <c r="K5" s="32" t="str">
        <f>IF(OR(LEFT(G5,1)=" ",RIGHT(G5,1)=" ",),1," ")</f>
        <v xml:space="preserve"> </v>
      </c>
      <c r="L5" s="32">
        <v>1</v>
      </c>
      <c r="M5" s="32" t="s">
        <v>544</v>
      </c>
      <c r="N5" s="32"/>
      <c r="O5" s="32"/>
      <c r="P5" s="32"/>
      <c r="Q5" s="32" t="s">
        <v>547</v>
      </c>
      <c r="R5" s="32"/>
      <c r="S5" s="32"/>
      <c r="T5" s="32"/>
      <c r="U5" s="32"/>
      <c r="V5" s="32"/>
      <c r="W5" s="32"/>
      <c r="X5" s="32"/>
      <c r="Y5" s="32"/>
      <c r="Z5" s="32"/>
      <c r="AA5" s="32"/>
      <c r="AB5" s="32"/>
      <c r="AC5" s="32"/>
      <c r="AD5" s="32"/>
      <c r="AE5" s="32"/>
      <c r="AF5" s="32"/>
      <c r="AG5" s="32"/>
      <c r="AH5" s="32"/>
      <c r="AI5" s="32"/>
      <c r="AJ5" s="32"/>
      <c r="AK5" s="32"/>
      <c r="AL5" s="32"/>
      <c r="AM5" s="32"/>
      <c r="AN5" s="32"/>
      <c r="AO5" s="32"/>
    </row>
    <row r="6" spans="1:41" s="205" customFormat="1" ht="31.5" x14ac:dyDescent="0.25">
      <c r="A6" s="9"/>
      <c r="B6" s="9"/>
      <c r="C6" s="437"/>
      <c r="D6" s="358">
        <f t="shared" ref="D6:D49" si="0">IF(E6="","",D5+1)</f>
        <v>2</v>
      </c>
      <c r="E6" s="362" t="s">
        <v>256</v>
      </c>
      <c r="F6" s="361">
        <v>1</v>
      </c>
      <c r="G6" s="350" t="s">
        <v>398</v>
      </c>
      <c r="H6" s="358">
        <v>1</v>
      </c>
      <c r="I6" s="106"/>
      <c r="J6" s="32" t="str">
        <f t="shared" ref="J6:J69" si="1">IF(OR(LEFT(E6,1)=" ",RIGHT(E6,1)=" ",),1," ")</f>
        <v xml:space="preserve"> </v>
      </c>
      <c r="K6" s="32" t="str">
        <f t="shared" ref="K6:K69" si="2">IF(OR(LEFT(G6,1)=" ",RIGHT(G6,1)=" ",),1," ")</f>
        <v xml:space="preserve"> </v>
      </c>
      <c r="AB6" s="28"/>
    </row>
    <row r="7" spans="1:41" s="205" customFormat="1" ht="31.5" x14ac:dyDescent="0.25">
      <c r="A7" s="9"/>
      <c r="B7" s="9"/>
      <c r="C7" s="437"/>
      <c r="D7" s="358">
        <f t="shared" si="0"/>
        <v>3</v>
      </c>
      <c r="E7" s="362" t="s">
        <v>369</v>
      </c>
      <c r="F7" s="361">
        <v>1</v>
      </c>
      <c r="G7" s="350" t="s">
        <v>399</v>
      </c>
      <c r="H7" s="358">
        <v>1</v>
      </c>
      <c r="I7" s="106"/>
      <c r="J7" s="32" t="str">
        <f t="shared" si="1"/>
        <v xml:space="preserve"> </v>
      </c>
      <c r="K7" s="32" t="str">
        <f t="shared" si="2"/>
        <v xml:space="preserve"> </v>
      </c>
      <c r="AB7" s="28"/>
    </row>
    <row r="8" spans="1:41" s="205" customFormat="1" ht="28.5" x14ac:dyDescent="0.25">
      <c r="A8" s="9"/>
      <c r="B8" s="9"/>
      <c r="C8" s="437"/>
      <c r="D8" s="358" t="str">
        <f t="shared" si="0"/>
        <v/>
      </c>
      <c r="E8" s="212"/>
      <c r="F8" s="361"/>
      <c r="G8" s="350"/>
      <c r="H8" s="358"/>
      <c r="I8" s="106"/>
      <c r="J8" s="32" t="str">
        <f t="shared" si="1"/>
        <v xml:space="preserve"> </v>
      </c>
      <c r="K8" s="32" t="str">
        <f t="shared" si="2"/>
        <v xml:space="preserve"> </v>
      </c>
      <c r="AB8" s="28"/>
    </row>
    <row r="9" spans="1:41" s="205" customFormat="1" ht="28.5" x14ac:dyDescent="0.25">
      <c r="A9" s="9"/>
      <c r="B9" s="9"/>
      <c r="C9" s="437"/>
      <c r="D9" s="358" t="str">
        <f t="shared" si="0"/>
        <v/>
      </c>
      <c r="E9" s="212"/>
      <c r="F9" s="361"/>
      <c r="G9" s="350"/>
      <c r="H9" s="358"/>
      <c r="I9" s="106"/>
      <c r="J9" s="32" t="str">
        <f t="shared" si="1"/>
        <v xml:space="preserve"> </v>
      </c>
      <c r="K9" s="32" t="str">
        <f t="shared" si="2"/>
        <v xml:space="preserve"> </v>
      </c>
      <c r="AB9" s="28"/>
    </row>
    <row r="10" spans="1:41" s="205" customFormat="1" ht="28.5" x14ac:dyDescent="0.25">
      <c r="A10" s="9"/>
      <c r="B10" s="9"/>
      <c r="C10" s="437"/>
      <c r="D10" s="358" t="str">
        <f t="shared" si="0"/>
        <v/>
      </c>
      <c r="E10" s="212"/>
      <c r="F10" s="361"/>
      <c r="G10" s="350"/>
      <c r="H10" s="358"/>
      <c r="I10" s="106"/>
      <c r="J10" s="32" t="str">
        <f t="shared" si="1"/>
        <v xml:space="preserve"> </v>
      </c>
      <c r="K10" s="32" t="str">
        <f t="shared" si="2"/>
        <v xml:space="preserve"> </v>
      </c>
      <c r="AB10" s="28"/>
    </row>
    <row r="11" spans="1:41" s="205" customFormat="1" ht="28.5" x14ac:dyDescent="0.25">
      <c r="A11" s="9"/>
      <c r="B11" s="9"/>
      <c r="C11" s="437"/>
      <c r="D11" s="358" t="str">
        <f t="shared" si="0"/>
        <v/>
      </c>
      <c r="E11" s="345"/>
      <c r="F11" s="361"/>
      <c r="G11" s="350"/>
      <c r="H11" s="358"/>
      <c r="I11" s="106"/>
      <c r="J11" s="32" t="str">
        <f t="shared" si="1"/>
        <v xml:space="preserve"> </v>
      </c>
      <c r="K11" s="32" t="str">
        <f t="shared" si="2"/>
        <v xml:space="preserve"> </v>
      </c>
      <c r="AB11" s="28"/>
    </row>
    <row r="12" spans="1:41" s="205" customFormat="1" ht="28.5" x14ac:dyDescent="0.25">
      <c r="A12" s="9"/>
      <c r="B12" s="9"/>
      <c r="C12" s="437"/>
      <c r="D12" s="358" t="str">
        <f t="shared" si="0"/>
        <v/>
      </c>
      <c r="E12" s="345"/>
      <c r="F12" s="361"/>
      <c r="G12" s="350"/>
      <c r="H12" s="358"/>
      <c r="I12" s="106"/>
      <c r="J12" s="32" t="str">
        <f t="shared" si="1"/>
        <v xml:space="preserve"> </v>
      </c>
      <c r="K12" s="32" t="str">
        <f t="shared" si="2"/>
        <v xml:space="preserve"> </v>
      </c>
      <c r="AB12" s="28"/>
    </row>
    <row r="13" spans="1:41" s="205" customFormat="1" ht="28.5" x14ac:dyDescent="0.25">
      <c r="A13" s="9"/>
      <c r="B13" s="9"/>
      <c r="C13" s="437"/>
      <c r="D13" s="358" t="str">
        <f t="shared" si="0"/>
        <v/>
      </c>
      <c r="E13" s="345"/>
      <c r="F13" s="361"/>
      <c r="G13" s="350"/>
      <c r="H13" s="358"/>
      <c r="I13" s="106"/>
      <c r="J13" s="32" t="str">
        <f t="shared" si="1"/>
        <v xml:space="preserve"> </v>
      </c>
      <c r="K13" s="32" t="str">
        <f t="shared" si="2"/>
        <v xml:space="preserve"> </v>
      </c>
      <c r="AB13" s="28"/>
    </row>
    <row r="14" spans="1:41" s="205" customFormat="1" ht="28.5" x14ac:dyDescent="0.25">
      <c r="A14" s="9"/>
      <c r="B14" s="9"/>
      <c r="C14" s="437"/>
      <c r="D14" s="358" t="str">
        <f t="shared" si="0"/>
        <v/>
      </c>
      <c r="E14" s="345"/>
      <c r="F14" s="361"/>
      <c r="G14" s="350"/>
      <c r="H14" s="358"/>
      <c r="I14" s="106"/>
      <c r="J14" s="32" t="str">
        <f t="shared" si="1"/>
        <v xml:space="preserve"> </v>
      </c>
      <c r="K14" s="32" t="str">
        <f t="shared" si="2"/>
        <v xml:space="preserve"> </v>
      </c>
      <c r="AB14" s="28"/>
    </row>
    <row r="15" spans="1:41" s="205" customFormat="1" ht="28.5" x14ac:dyDescent="0.25">
      <c r="A15" s="9"/>
      <c r="B15" s="9"/>
      <c r="C15" s="437"/>
      <c r="D15" s="358" t="str">
        <f t="shared" si="0"/>
        <v/>
      </c>
      <c r="E15" s="362"/>
      <c r="F15" s="361"/>
      <c r="G15" s="350"/>
      <c r="H15" s="358"/>
      <c r="I15" s="106"/>
      <c r="J15" s="32" t="str">
        <f t="shared" si="1"/>
        <v xml:space="preserve"> </v>
      </c>
      <c r="K15" s="32" t="str">
        <f t="shared" si="2"/>
        <v xml:space="preserve"> </v>
      </c>
      <c r="AB15" s="28"/>
    </row>
    <row r="16" spans="1:41" s="205" customFormat="1" ht="28.5" x14ac:dyDescent="0.25">
      <c r="A16" s="9"/>
      <c r="B16" s="9"/>
      <c r="C16" s="437"/>
      <c r="D16" s="358" t="str">
        <f t="shared" si="0"/>
        <v/>
      </c>
      <c r="E16" s="362"/>
      <c r="F16" s="361"/>
      <c r="G16" s="350"/>
      <c r="H16" s="358"/>
      <c r="I16" s="106"/>
      <c r="J16" s="32" t="str">
        <f t="shared" si="1"/>
        <v xml:space="preserve"> </v>
      </c>
      <c r="K16" s="32" t="str">
        <f t="shared" si="2"/>
        <v xml:space="preserve"> </v>
      </c>
      <c r="AB16" s="28"/>
    </row>
    <row r="17" spans="1:28" s="205" customFormat="1" ht="28.5" x14ac:dyDescent="0.25">
      <c r="A17" s="9"/>
      <c r="B17" s="9"/>
      <c r="C17" s="437"/>
      <c r="D17" s="358" t="str">
        <f t="shared" si="0"/>
        <v/>
      </c>
      <c r="E17" s="142"/>
      <c r="F17" s="361"/>
      <c r="G17" s="350"/>
      <c r="H17" s="358"/>
      <c r="I17" s="106"/>
      <c r="J17" s="32" t="str">
        <f t="shared" si="1"/>
        <v xml:space="preserve"> </v>
      </c>
      <c r="K17" s="32" t="str">
        <f t="shared" si="2"/>
        <v xml:space="preserve"> </v>
      </c>
      <c r="AB17" s="28"/>
    </row>
    <row r="18" spans="1:28" s="205" customFormat="1" ht="28.5" x14ac:dyDescent="0.25">
      <c r="A18" s="9"/>
      <c r="B18" s="9"/>
      <c r="C18" s="437"/>
      <c r="D18" s="358" t="str">
        <f t="shared" si="0"/>
        <v/>
      </c>
      <c r="E18" s="362"/>
      <c r="F18" s="361"/>
      <c r="G18" s="350"/>
      <c r="H18" s="358"/>
      <c r="I18" s="106"/>
      <c r="J18" s="32" t="str">
        <f t="shared" si="1"/>
        <v xml:space="preserve"> </v>
      </c>
      <c r="K18" s="32" t="str">
        <f t="shared" si="2"/>
        <v xml:space="preserve"> </v>
      </c>
      <c r="AB18" s="28"/>
    </row>
    <row r="19" spans="1:28" s="205" customFormat="1" ht="28.5" x14ac:dyDescent="0.25">
      <c r="A19" s="9"/>
      <c r="B19" s="9"/>
      <c r="C19" s="437"/>
      <c r="D19" s="358" t="str">
        <f t="shared" si="0"/>
        <v/>
      </c>
      <c r="E19" s="345"/>
      <c r="F19" s="361"/>
      <c r="G19" s="350"/>
      <c r="H19" s="358"/>
      <c r="I19" s="106"/>
      <c r="J19" s="32" t="str">
        <f t="shared" si="1"/>
        <v xml:space="preserve"> </v>
      </c>
      <c r="K19" s="32" t="str">
        <f t="shared" si="2"/>
        <v xml:space="preserve"> </v>
      </c>
      <c r="AB19" s="28"/>
    </row>
    <row r="20" spans="1:28" s="205" customFormat="1" ht="28.5" x14ac:dyDescent="0.25">
      <c r="A20" s="9"/>
      <c r="B20" s="9"/>
      <c r="C20" s="437"/>
      <c r="D20" s="358" t="str">
        <f t="shared" si="0"/>
        <v/>
      </c>
      <c r="E20" s="345"/>
      <c r="F20" s="361"/>
      <c r="G20" s="350"/>
      <c r="H20" s="358"/>
      <c r="I20" s="106"/>
      <c r="J20" s="32" t="str">
        <f t="shared" si="1"/>
        <v xml:space="preserve"> </v>
      </c>
      <c r="K20" s="32" t="str">
        <f t="shared" si="2"/>
        <v xml:space="preserve"> </v>
      </c>
      <c r="AB20" s="28"/>
    </row>
    <row r="21" spans="1:28" s="205" customFormat="1" ht="28.5" x14ac:dyDescent="0.25">
      <c r="A21" s="9"/>
      <c r="B21" s="9"/>
      <c r="C21" s="437"/>
      <c r="D21" s="358" t="str">
        <f t="shared" si="0"/>
        <v/>
      </c>
      <c r="E21" s="218"/>
      <c r="F21" s="361"/>
      <c r="G21" s="350"/>
      <c r="H21" s="358"/>
      <c r="I21" s="106"/>
      <c r="J21" s="32" t="str">
        <f t="shared" si="1"/>
        <v xml:space="preserve"> </v>
      </c>
      <c r="K21" s="32" t="str">
        <f t="shared" si="2"/>
        <v xml:space="preserve"> </v>
      </c>
      <c r="AB21" s="28"/>
    </row>
    <row r="22" spans="1:28" s="205" customFormat="1" ht="28.5" x14ac:dyDescent="0.25">
      <c r="A22" s="9"/>
      <c r="B22" s="9"/>
      <c r="C22" s="437"/>
      <c r="D22" s="358" t="str">
        <f t="shared" si="0"/>
        <v/>
      </c>
      <c r="E22" s="362"/>
      <c r="F22" s="361"/>
      <c r="G22" s="350"/>
      <c r="H22" s="358"/>
      <c r="I22" s="106"/>
      <c r="J22" s="32" t="str">
        <f t="shared" si="1"/>
        <v xml:space="preserve"> </v>
      </c>
      <c r="K22" s="32" t="str">
        <f t="shared" si="2"/>
        <v xml:space="preserve"> </v>
      </c>
      <c r="AB22" s="28"/>
    </row>
    <row r="23" spans="1:28" s="205" customFormat="1" ht="28.5" x14ac:dyDescent="0.25">
      <c r="A23" s="9"/>
      <c r="B23" s="9"/>
      <c r="C23" s="437"/>
      <c r="D23" s="358" t="str">
        <f t="shared" si="0"/>
        <v/>
      </c>
      <c r="E23" s="360"/>
      <c r="F23" s="361"/>
      <c r="G23" s="350"/>
      <c r="H23" s="358"/>
      <c r="I23" s="106"/>
      <c r="J23" s="32" t="str">
        <f t="shared" si="1"/>
        <v xml:space="preserve"> </v>
      </c>
      <c r="K23" s="32" t="str">
        <f t="shared" si="2"/>
        <v xml:space="preserve"> </v>
      </c>
      <c r="AB23" s="28"/>
    </row>
    <row r="24" spans="1:28" s="205" customFormat="1" ht="28.5" x14ac:dyDescent="0.25">
      <c r="A24" s="9"/>
      <c r="B24" s="9"/>
      <c r="C24" s="437"/>
      <c r="D24" s="358" t="str">
        <f t="shared" si="0"/>
        <v/>
      </c>
      <c r="E24" s="360"/>
      <c r="F24" s="361"/>
      <c r="G24" s="350"/>
      <c r="H24" s="358"/>
      <c r="I24" s="106"/>
      <c r="J24" s="32" t="str">
        <f t="shared" si="1"/>
        <v xml:space="preserve"> </v>
      </c>
      <c r="K24" s="32" t="str">
        <f t="shared" si="2"/>
        <v xml:space="preserve"> </v>
      </c>
      <c r="AB24" s="28"/>
    </row>
    <row r="25" spans="1:28" s="205" customFormat="1" ht="28.5" x14ac:dyDescent="0.25">
      <c r="A25" s="9"/>
      <c r="B25" s="9"/>
      <c r="C25" s="437"/>
      <c r="D25" s="358" t="str">
        <f t="shared" si="0"/>
        <v/>
      </c>
      <c r="E25" s="360"/>
      <c r="F25" s="361"/>
      <c r="G25" s="350"/>
      <c r="H25" s="358"/>
      <c r="I25" s="106"/>
      <c r="J25" s="32" t="str">
        <f t="shared" si="1"/>
        <v xml:space="preserve"> </v>
      </c>
      <c r="K25" s="32" t="str">
        <f t="shared" si="2"/>
        <v xml:space="preserve"> </v>
      </c>
      <c r="AB25" s="28"/>
    </row>
    <row r="26" spans="1:28" s="205" customFormat="1" ht="28.5" x14ac:dyDescent="0.25">
      <c r="A26" s="9"/>
      <c r="B26" s="9"/>
      <c r="C26" s="437"/>
      <c r="D26" s="358" t="str">
        <f t="shared" si="0"/>
        <v/>
      </c>
      <c r="E26" s="360"/>
      <c r="F26" s="361"/>
      <c r="G26" s="350"/>
      <c r="H26" s="358"/>
      <c r="I26" s="106"/>
      <c r="J26" s="32" t="str">
        <f t="shared" si="1"/>
        <v xml:space="preserve"> </v>
      </c>
      <c r="K26" s="32" t="str">
        <f t="shared" si="2"/>
        <v xml:space="preserve"> </v>
      </c>
      <c r="AB26" s="28"/>
    </row>
    <row r="27" spans="1:28" s="205" customFormat="1" ht="28.5" x14ac:dyDescent="0.25">
      <c r="A27" s="9"/>
      <c r="B27" s="9"/>
      <c r="C27" s="437"/>
      <c r="D27" s="358" t="str">
        <f t="shared" si="0"/>
        <v/>
      </c>
      <c r="E27" s="362"/>
      <c r="F27" s="361"/>
      <c r="G27" s="350"/>
      <c r="H27" s="358"/>
      <c r="I27" s="106"/>
      <c r="J27" s="32" t="str">
        <f t="shared" si="1"/>
        <v xml:space="preserve"> </v>
      </c>
      <c r="K27" s="32" t="str">
        <f t="shared" si="2"/>
        <v xml:space="preserve"> </v>
      </c>
      <c r="AB27" s="28"/>
    </row>
    <row r="28" spans="1:28" s="205" customFormat="1" ht="28.5" x14ac:dyDescent="0.25">
      <c r="A28" s="9"/>
      <c r="B28" s="9"/>
      <c r="C28" s="437"/>
      <c r="D28" s="358" t="str">
        <f t="shared" si="0"/>
        <v/>
      </c>
      <c r="E28" s="362"/>
      <c r="F28" s="361"/>
      <c r="G28" s="350"/>
      <c r="H28" s="358"/>
      <c r="I28" s="106"/>
      <c r="J28" s="32" t="str">
        <f t="shared" si="1"/>
        <v xml:space="preserve"> </v>
      </c>
      <c r="K28" s="32" t="str">
        <f t="shared" si="2"/>
        <v xml:space="preserve"> </v>
      </c>
      <c r="AB28" s="28"/>
    </row>
    <row r="29" spans="1:28" s="205" customFormat="1" ht="28.5" x14ac:dyDescent="0.25">
      <c r="A29" s="9"/>
      <c r="B29" s="9"/>
      <c r="C29" s="437"/>
      <c r="D29" s="358" t="str">
        <f t="shared" si="0"/>
        <v/>
      </c>
      <c r="E29" s="362"/>
      <c r="F29" s="361"/>
      <c r="G29" s="350"/>
      <c r="H29" s="358"/>
      <c r="I29" s="106"/>
      <c r="J29" s="32" t="str">
        <f t="shared" si="1"/>
        <v xml:space="preserve"> </v>
      </c>
      <c r="K29" s="32" t="str">
        <f t="shared" si="2"/>
        <v xml:space="preserve"> </v>
      </c>
      <c r="AB29" s="28"/>
    </row>
    <row r="30" spans="1:28" s="205" customFormat="1" ht="28.5" x14ac:dyDescent="0.25">
      <c r="A30" s="9"/>
      <c r="B30" s="9"/>
      <c r="C30" s="437"/>
      <c r="D30" s="358" t="str">
        <f t="shared" si="0"/>
        <v/>
      </c>
      <c r="E30" s="362"/>
      <c r="F30" s="361"/>
      <c r="G30" s="350"/>
      <c r="H30" s="358"/>
      <c r="I30" s="106"/>
      <c r="J30" s="32" t="str">
        <f t="shared" si="1"/>
        <v xml:space="preserve"> </v>
      </c>
      <c r="K30" s="32" t="str">
        <f t="shared" si="2"/>
        <v xml:space="preserve"> </v>
      </c>
      <c r="AB30" s="28"/>
    </row>
    <row r="31" spans="1:28" s="205" customFormat="1" ht="28.5" x14ac:dyDescent="0.25">
      <c r="A31" s="9"/>
      <c r="B31" s="9"/>
      <c r="C31" s="437"/>
      <c r="D31" s="358" t="str">
        <f t="shared" si="0"/>
        <v/>
      </c>
      <c r="E31" s="362"/>
      <c r="F31" s="361"/>
      <c r="G31" s="350"/>
      <c r="H31" s="358"/>
      <c r="I31" s="106"/>
      <c r="J31" s="32" t="str">
        <f t="shared" si="1"/>
        <v xml:space="preserve"> </v>
      </c>
      <c r="K31" s="32" t="str">
        <f t="shared" si="2"/>
        <v xml:space="preserve"> </v>
      </c>
      <c r="AB31" s="28"/>
    </row>
    <row r="32" spans="1:28" s="205" customFormat="1" ht="28.5" x14ac:dyDescent="0.25">
      <c r="A32" s="9"/>
      <c r="B32" s="9"/>
      <c r="C32" s="437"/>
      <c r="D32" s="358" t="str">
        <f t="shared" si="0"/>
        <v/>
      </c>
      <c r="E32" s="362"/>
      <c r="F32" s="361"/>
      <c r="G32" s="350"/>
      <c r="H32" s="358"/>
      <c r="I32" s="106"/>
      <c r="J32" s="32" t="str">
        <f t="shared" si="1"/>
        <v xml:space="preserve"> </v>
      </c>
      <c r="K32" s="32" t="str">
        <f t="shared" si="2"/>
        <v xml:space="preserve"> </v>
      </c>
      <c r="AB32" s="28"/>
    </row>
    <row r="33" spans="1:28" s="205" customFormat="1" ht="28.5" x14ac:dyDescent="0.25">
      <c r="A33" s="9"/>
      <c r="B33" s="9"/>
      <c r="C33" s="437"/>
      <c r="D33" s="358" t="str">
        <f t="shared" si="0"/>
        <v/>
      </c>
      <c r="E33" s="362"/>
      <c r="F33" s="361"/>
      <c r="G33" s="350"/>
      <c r="H33" s="358"/>
      <c r="I33" s="106"/>
      <c r="J33" s="32" t="str">
        <f t="shared" si="1"/>
        <v xml:space="preserve"> </v>
      </c>
      <c r="K33" s="32" t="str">
        <f t="shared" si="2"/>
        <v xml:space="preserve"> </v>
      </c>
      <c r="AB33" s="28"/>
    </row>
    <row r="34" spans="1:28" s="205" customFormat="1" ht="28.5" x14ac:dyDescent="0.25">
      <c r="A34" s="9"/>
      <c r="B34" s="9"/>
      <c r="C34" s="437"/>
      <c r="D34" s="358" t="str">
        <f t="shared" si="0"/>
        <v/>
      </c>
      <c r="E34" s="362"/>
      <c r="F34" s="361"/>
      <c r="G34" s="350"/>
      <c r="H34" s="358"/>
      <c r="I34" s="106"/>
      <c r="J34" s="32" t="str">
        <f t="shared" si="1"/>
        <v xml:space="preserve"> </v>
      </c>
      <c r="K34" s="32" t="str">
        <f t="shared" si="2"/>
        <v xml:space="preserve"> </v>
      </c>
      <c r="AB34" s="28"/>
    </row>
    <row r="35" spans="1:28" s="205" customFormat="1" ht="28.5" x14ac:dyDescent="0.25">
      <c r="A35" s="9"/>
      <c r="B35" s="9"/>
      <c r="C35" s="437"/>
      <c r="D35" s="358" t="str">
        <f t="shared" si="0"/>
        <v/>
      </c>
      <c r="E35" s="362"/>
      <c r="F35" s="361"/>
      <c r="G35" s="350"/>
      <c r="H35" s="358"/>
      <c r="I35" s="106"/>
      <c r="J35" s="32" t="str">
        <f t="shared" si="1"/>
        <v xml:space="preserve"> </v>
      </c>
      <c r="K35" s="32" t="str">
        <f t="shared" si="2"/>
        <v xml:space="preserve"> </v>
      </c>
      <c r="AB35" s="28"/>
    </row>
    <row r="36" spans="1:28" s="205" customFormat="1" ht="28.5" x14ac:dyDescent="0.25">
      <c r="A36" s="9"/>
      <c r="B36" s="9"/>
      <c r="C36" s="437"/>
      <c r="D36" s="358" t="str">
        <f t="shared" si="0"/>
        <v/>
      </c>
      <c r="E36" s="362"/>
      <c r="F36" s="361"/>
      <c r="G36" s="350"/>
      <c r="H36" s="358"/>
      <c r="I36" s="106"/>
      <c r="J36" s="32" t="str">
        <f t="shared" si="1"/>
        <v xml:space="preserve"> </v>
      </c>
      <c r="K36" s="32" t="str">
        <f t="shared" si="2"/>
        <v xml:space="preserve"> </v>
      </c>
      <c r="AB36" s="28"/>
    </row>
    <row r="37" spans="1:28" s="205" customFormat="1" ht="28.5" x14ac:dyDescent="0.25">
      <c r="A37" s="9"/>
      <c r="B37" s="9"/>
      <c r="C37" s="437"/>
      <c r="D37" s="358" t="str">
        <f t="shared" si="0"/>
        <v/>
      </c>
      <c r="E37" s="362"/>
      <c r="F37" s="361"/>
      <c r="G37" s="350"/>
      <c r="H37" s="358"/>
      <c r="I37" s="106"/>
      <c r="J37" s="32" t="str">
        <f t="shared" si="1"/>
        <v xml:space="preserve"> </v>
      </c>
      <c r="K37" s="32" t="str">
        <f t="shared" si="2"/>
        <v xml:space="preserve"> </v>
      </c>
      <c r="AB37" s="28"/>
    </row>
    <row r="38" spans="1:28" s="205" customFormat="1" ht="28.5" x14ac:dyDescent="0.25">
      <c r="A38" s="9"/>
      <c r="B38" s="9"/>
      <c r="C38" s="437"/>
      <c r="D38" s="358" t="str">
        <f t="shared" si="0"/>
        <v/>
      </c>
      <c r="E38" s="362"/>
      <c r="F38" s="361"/>
      <c r="G38" s="350"/>
      <c r="H38" s="358"/>
      <c r="I38" s="106"/>
      <c r="J38" s="32" t="str">
        <f t="shared" si="1"/>
        <v xml:space="preserve"> </v>
      </c>
      <c r="K38" s="32" t="str">
        <f t="shared" si="2"/>
        <v xml:space="preserve"> </v>
      </c>
      <c r="AB38" s="28"/>
    </row>
    <row r="39" spans="1:28" s="205" customFormat="1" ht="28.5" x14ac:dyDescent="0.25">
      <c r="A39" s="9"/>
      <c r="B39" s="9"/>
      <c r="C39" s="437"/>
      <c r="D39" s="358" t="str">
        <f t="shared" si="0"/>
        <v/>
      </c>
      <c r="E39" s="362"/>
      <c r="F39" s="361"/>
      <c r="G39" s="350"/>
      <c r="H39" s="358"/>
      <c r="I39" s="106"/>
      <c r="J39" s="32" t="str">
        <f t="shared" si="1"/>
        <v xml:space="preserve"> </v>
      </c>
      <c r="K39" s="32" t="str">
        <f t="shared" si="2"/>
        <v xml:space="preserve"> </v>
      </c>
      <c r="AB39" s="28"/>
    </row>
    <row r="40" spans="1:28" s="205" customFormat="1" ht="28.5" x14ac:dyDescent="0.25">
      <c r="A40" s="9"/>
      <c r="B40" s="9"/>
      <c r="C40" s="437"/>
      <c r="D40" s="358" t="str">
        <f t="shared" si="0"/>
        <v/>
      </c>
      <c r="E40" s="362"/>
      <c r="F40" s="361"/>
      <c r="G40" s="350"/>
      <c r="H40" s="358"/>
      <c r="I40" s="106"/>
      <c r="J40" s="32" t="str">
        <f t="shared" si="1"/>
        <v xml:space="preserve"> </v>
      </c>
      <c r="K40" s="32" t="str">
        <f t="shared" si="2"/>
        <v xml:space="preserve"> </v>
      </c>
      <c r="AB40" s="28"/>
    </row>
    <row r="41" spans="1:28" s="205" customFormat="1" ht="28.5" x14ac:dyDescent="0.25">
      <c r="A41" s="9"/>
      <c r="B41" s="9"/>
      <c r="C41" s="437"/>
      <c r="D41" s="358" t="str">
        <f t="shared" si="0"/>
        <v/>
      </c>
      <c r="E41" s="362"/>
      <c r="F41" s="361"/>
      <c r="G41" s="350"/>
      <c r="H41" s="358"/>
      <c r="I41" s="106"/>
      <c r="J41" s="32" t="str">
        <f t="shared" si="1"/>
        <v xml:space="preserve"> </v>
      </c>
      <c r="K41" s="32" t="str">
        <f t="shared" si="2"/>
        <v xml:space="preserve"> </v>
      </c>
      <c r="AB41" s="28"/>
    </row>
    <row r="42" spans="1:28" s="205" customFormat="1" ht="28.5" x14ac:dyDescent="0.25">
      <c r="A42" s="9"/>
      <c r="B42" s="9"/>
      <c r="C42" s="437"/>
      <c r="D42" s="358" t="str">
        <f t="shared" si="0"/>
        <v/>
      </c>
      <c r="E42" s="362"/>
      <c r="F42" s="361"/>
      <c r="G42" s="350"/>
      <c r="H42" s="358"/>
      <c r="I42" s="106"/>
      <c r="J42" s="32" t="str">
        <f t="shared" si="1"/>
        <v xml:space="preserve"> </v>
      </c>
      <c r="K42" s="32" t="str">
        <f t="shared" si="2"/>
        <v xml:space="preserve"> </v>
      </c>
      <c r="AB42" s="28"/>
    </row>
    <row r="43" spans="1:28" s="205" customFormat="1" ht="28.5" x14ac:dyDescent="0.25">
      <c r="A43" s="9"/>
      <c r="B43" s="9"/>
      <c r="C43" s="437"/>
      <c r="D43" s="358" t="str">
        <f t="shared" si="0"/>
        <v/>
      </c>
      <c r="E43" s="362"/>
      <c r="F43" s="361"/>
      <c r="G43" s="350"/>
      <c r="H43" s="358"/>
      <c r="I43" s="106"/>
      <c r="J43" s="32" t="str">
        <f t="shared" si="1"/>
        <v xml:space="preserve"> </v>
      </c>
      <c r="K43" s="32" t="str">
        <f t="shared" si="2"/>
        <v xml:space="preserve"> </v>
      </c>
      <c r="AB43" s="28"/>
    </row>
    <row r="44" spans="1:28" s="205" customFormat="1" ht="28.5" x14ac:dyDescent="0.25">
      <c r="A44" s="9"/>
      <c r="B44" s="9"/>
      <c r="C44" s="437"/>
      <c r="D44" s="358" t="str">
        <f t="shared" si="0"/>
        <v/>
      </c>
      <c r="E44" s="345"/>
      <c r="F44" s="361"/>
      <c r="G44" s="350"/>
      <c r="H44" s="358"/>
      <c r="I44" s="106"/>
      <c r="J44" s="32" t="str">
        <f t="shared" si="1"/>
        <v xml:space="preserve"> </v>
      </c>
      <c r="K44" s="32" t="str">
        <f t="shared" si="2"/>
        <v xml:space="preserve"> </v>
      </c>
      <c r="AB44" s="28"/>
    </row>
    <row r="45" spans="1:28" s="205" customFormat="1" ht="28.5" x14ac:dyDescent="0.25">
      <c r="A45" s="9"/>
      <c r="B45" s="9"/>
      <c r="C45" s="437"/>
      <c r="D45" s="358" t="str">
        <f t="shared" si="0"/>
        <v/>
      </c>
      <c r="E45" s="345"/>
      <c r="F45" s="361"/>
      <c r="G45" s="350"/>
      <c r="H45" s="358"/>
      <c r="I45" s="106"/>
      <c r="J45" s="32" t="str">
        <f t="shared" si="1"/>
        <v xml:space="preserve"> </v>
      </c>
      <c r="K45" s="32" t="str">
        <f t="shared" si="2"/>
        <v xml:space="preserve"> </v>
      </c>
      <c r="AB45" s="28"/>
    </row>
    <row r="46" spans="1:28" s="205" customFormat="1" ht="28.5" x14ac:dyDescent="0.25">
      <c r="A46" s="9"/>
      <c r="B46" s="9"/>
      <c r="C46" s="437"/>
      <c r="D46" s="358" t="str">
        <f t="shared" si="0"/>
        <v/>
      </c>
      <c r="E46" s="345"/>
      <c r="F46" s="361"/>
      <c r="G46" s="350"/>
      <c r="H46" s="358"/>
      <c r="I46" s="106"/>
      <c r="J46" s="32" t="str">
        <f t="shared" si="1"/>
        <v xml:space="preserve"> </v>
      </c>
      <c r="K46" s="32" t="str">
        <f t="shared" si="2"/>
        <v xml:space="preserve"> </v>
      </c>
      <c r="AB46" s="28"/>
    </row>
    <row r="47" spans="1:28" s="205" customFormat="1" ht="28.5" x14ac:dyDescent="0.25">
      <c r="A47" s="9"/>
      <c r="B47" s="9"/>
      <c r="C47" s="437"/>
      <c r="D47" s="358" t="str">
        <f t="shared" si="0"/>
        <v/>
      </c>
      <c r="E47" s="345"/>
      <c r="F47" s="361"/>
      <c r="G47" s="350"/>
      <c r="H47" s="358"/>
      <c r="I47" s="106"/>
      <c r="J47" s="32" t="str">
        <f t="shared" si="1"/>
        <v xml:space="preserve"> </v>
      </c>
      <c r="K47" s="32" t="str">
        <f t="shared" si="2"/>
        <v xml:space="preserve"> </v>
      </c>
      <c r="AB47" s="28"/>
    </row>
    <row r="48" spans="1:28" s="205" customFormat="1" ht="28.5" x14ac:dyDescent="0.25">
      <c r="A48" s="9"/>
      <c r="B48" s="9"/>
      <c r="C48" s="437"/>
      <c r="D48" s="358" t="str">
        <f t="shared" si="0"/>
        <v/>
      </c>
      <c r="E48" s="362"/>
      <c r="F48" s="361"/>
      <c r="G48" s="350"/>
      <c r="H48" s="358"/>
      <c r="I48" s="106"/>
      <c r="J48" s="32" t="str">
        <f t="shared" si="1"/>
        <v xml:space="preserve"> </v>
      </c>
      <c r="K48" s="32" t="str">
        <f t="shared" si="2"/>
        <v xml:space="preserve"> </v>
      </c>
      <c r="AB48" s="28"/>
    </row>
    <row r="49" spans="1:41" s="205" customFormat="1" ht="28.5" x14ac:dyDescent="0.25">
      <c r="A49" s="9"/>
      <c r="B49" s="9"/>
      <c r="C49" s="437"/>
      <c r="D49" s="358" t="str">
        <f t="shared" si="0"/>
        <v/>
      </c>
      <c r="E49" s="401"/>
      <c r="F49" s="402"/>
      <c r="G49" s="403"/>
      <c r="H49" s="404"/>
      <c r="I49" s="106"/>
      <c r="J49" s="32" t="str">
        <f t="shared" si="1"/>
        <v xml:space="preserve"> </v>
      </c>
      <c r="K49" s="32" t="str">
        <f t="shared" si="2"/>
        <v xml:space="preserve"> </v>
      </c>
      <c r="AB49" s="28"/>
    </row>
    <row r="50" spans="1:41" s="205" customFormat="1" ht="28.5" x14ac:dyDescent="0.25">
      <c r="A50" s="9"/>
      <c r="B50" s="9"/>
      <c r="C50" s="356"/>
      <c r="D50" s="405">
        <f>COUNT(D5:D49)</f>
        <v>3</v>
      </c>
      <c r="E50" s="211"/>
      <c r="F50" s="405">
        <f>COUNT(F5:F49)</f>
        <v>3</v>
      </c>
      <c r="G50" s="406"/>
      <c r="H50" s="405">
        <f t="shared" ref="H50" si="3">COUNT(H5:H49)</f>
        <v>3</v>
      </c>
      <c r="I50" s="106"/>
      <c r="J50" s="32" t="str">
        <f t="shared" si="1"/>
        <v xml:space="preserve"> </v>
      </c>
      <c r="K50" s="32" t="str">
        <f t="shared" si="2"/>
        <v xml:space="preserve"> </v>
      </c>
      <c r="AB50" s="28"/>
    </row>
    <row r="51" spans="1:41" s="134" customFormat="1" ht="15.75" x14ac:dyDescent="0.25">
      <c r="C51" s="365"/>
      <c r="D51" s="355"/>
      <c r="E51" s="354"/>
      <c r="F51" s="352"/>
      <c r="G51" s="400"/>
      <c r="H51" s="355"/>
      <c r="J51" s="32" t="str">
        <f t="shared" si="1"/>
        <v xml:space="preserve"> </v>
      </c>
      <c r="K51" s="32" t="str">
        <f t="shared" si="2"/>
        <v xml:space="preserve"> </v>
      </c>
      <c r="AB51" s="28"/>
    </row>
    <row r="52" spans="1:41" s="5" customFormat="1" ht="63" x14ac:dyDescent="0.25">
      <c r="A52" s="440">
        <v>1</v>
      </c>
      <c r="C52" s="437" t="s">
        <v>433</v>
      </c>
      <c r="D52" s="358">
        <f>D51+1</f>
        <v>1</v>
      </c>
      <c r="E52" s="142" t="s">
        <v>448</v>
      </c>
      <c r="F52" s="361">
        <v>1</v>
      </c>
      <c r="G52" s="232" t="s">
        <v>462</v>
      </c>
      <c r="H52" s="358">
        <v>1</v>
      </c>
      <c r="J52" s="32" t="str">
        <f t="shared" si="1"/>
        <v xml:space="preserve"> </v>
      </c>
      <c r="K52" s="32" t="str">
        <f t="shared" si="2"/>
        <v xml:space="preserve"> </v>
      </c>
    </row>
    <row r="53" spans="1:41" s="5" customFormat="1" ht="47.25" x14ac:dyDescent="0.25">
      <c r="A53" s="440"/>
      <c r="C53" s="437"/>
      <c r="D53" s="358">
        <f t="shared" ref="D53:D107" si="4">IF(E53="","",D52+1)</f>
        <v>2</v>
      </c>
      <c r="E53" s="345" t="s">
        <v>449</v>
      </c>
      <c r="F53" s="361">
        <v>1</v>
      </c>
      <c r="G53" s="232" t="s">
        <v>460</v>
      </c>
      <c r="H53" s="358">
        <v>1</v>
      </c>
      <c r="J53" s="32" t="str">
        <f t="shared" si="1"/>
        <v xml:space="preserve"> </v>
      </c>
      <c r="K53" s="32" t="str">
        <f t="shared" si="2"/>
        <v xml:space="preserve"> </v>
      </c>
    </row>
    <row r="54" spans="1:41" s="5" customFormat="1" ht="47.25" x14ac:dyDescent="0.25">
      <c r="A54" s="440"/>
      <c r="C54" s="437"/>
      <c r="D54" s="358">
        <f t="shared" si="4"/>
        <v>3</v>
      </c>
      <c r="E54" s="345" t="s">
        <v>450</v>
      </c>
      <c r="F54" s="361">
        <v>1</v>
      </c>
      <c r="G54" s="232" t="s">
        <v>461</v>
      </c>
      <c r="H54" s="358">
        <v>1</v>
      </c>
      <c r="J54" s="32" t="str">
        <f t="shared" si="1"/>
        <v xml:space="preserve"> </v>
      </c>
      <c r="K54" s="32" t="str">
        <f t="shared" si="2"/>
        <v xml:space="preserve"> </v>
      </c>
    </row>
    <row r="55" spans="1:41" s="5" customFormat="1" ht="15.75" x14ac:dyDescent="0.25">
      <c r="A55" s="440"/>
      <c r="C55" s="437"/>
      <c r="D55" s="358" t="str">
        <f t="shared" si="4"/>
        <v/>
      </c>
      <c r="E55" s="345"/>
      <c r="F55" s="361"/>
      <c r="G55" s="233"/>
      <c r="H55" s="358"/>
      <c r="J55" s="32" t="str">
        <f t="shared" si="1"/>
        <v xml:space="preserve"> </v>
      </c>
      <c r="K55" s="32" t="str">
        <f t="shared" si="2"/>
        <v xml:space="preserve"> </v>
      </c>
      <c r="L55" s="32">
        <v>1</v>
      </c>
      <c r="M55" s="32" t="s">
        <v>619</v>
      </c>
      <c r="N55" s="32"/>
      <c r="O55" s="32"/>
      <c r="P55" s="32"/>
      <c r="Q55" s="32" t="s">
        <v>620</v>
      </c>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row>
    <row r="56" spans="1:41" s="5" customFormat="1" ht="15.75" x14ac:dyDescent="0.25">
      <c r="A56" s="440"/>
      <c r="C56" s="437"/>
      <c r="D56" s="358" t="str">
        <f t="shared" si="4"/>
        <v/>
      </c>
      <c r="E56" s="345"/>
      <c r="F56" s="361"/>
      <c r="G56" s="350"/>
      <c r="H56" s="358"/>
      <c r="J56" s="32" t="str">
        <f t="shared" si="1"/>
        <v xml:space="preserve"> </v>
      </c>
      <c r="K56" s="32" t="str">
        <f t="shared" si="2"/>
        <v xml:space="preserve"> </v>
      </c>
      <c r="L56" s="32">
        <v>1</v>
      </c>
      <c r="M56" s="32" t="s">
        <v>621</v>
      </c>
      <c r="N56" s="32"/>
      <c r="O56" s="32"/>
      <c r="P56" s="32"/>
      <c r="Q56" s="32" t="s">
        <v>622</v>
      </c>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row>
    <row r="57" spans="1:41" s="5" customFormat="1" ht="15.75" x14ac:dyDescent="0.25">
      <c r="A57" s="440"/>
      <c r="C57" s="437"/>
      <c r="D57" s="358" t="str">
        <f t="shared" si="4"/>
        <v/>
      </c>
      <c r="E57" s="345"/>
      <c r="F57" s="361"/>
      <c r="G57" s="350"/>
      <c r="H57" s="358"/>
      <c r="J57" s="32" t="str">
        <f t="shared" si="1"/>
        <v xml:space="preserve"> </v>
      </c>
      <c r="K57" s="32" t="str">
        <f t="shared" si="2"/>
        <v xml:space="preserve"> </v>
      </c>
      <c r="L57" s="32">
        <v>1</v>
      </c>
      <c r="M57" s="32" t="s">
        <v>623</v>
      </c>
      <c r="N57" s="32"/>
      <c r="O57" s="32"/>
      <c r="P57" s="32"/>
      <c r="Q57" s="32" t="s">
        <v>631</v>
      </c>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1:41" s="5" customFormat="1" ht="15.75" x14ac:dyDescent="0.25">
      <c r="A58" s="440"/>
      <c r="C58" s="437"/>
      <c r="D58" s="358" t="str">
        <f t="shared" si="4"/>
        <v/>
      </c>
      <c r="E58" s="345"/>
      <c r="F58" s="361"/>
      <c r="G58" s="350"/>
      <c r="H58" s="358"/>
      <c r="J58" s="32" t="str">
        <f t="shared" si="1"/>
        <v xml:space="preserve"> </v>
      </c>
      <c r="K58" s="32" t="str">
        <f t="shared" si="2"/>
        <v xml:space="preserve"> </v>
      </c>
      <c r="L58" s="32">
        <v>1</v>
      </c>
      <c r="M58" s="32" t="s">
        <v>625</v>
      </c>
      <c r="N58" s="32"/>
      <c r="O58" s="32"/>
      <c r="P58" s="32"/>
      <c r="Q58" s="32" t="s">
        <v>624</v>
      </c>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s="5" customFormat="1" ht="15.75" x14ac:dyDescent="0.25">
      <c r="A59" s="440"/>
      <c r="C59" s="437"/>
      <c r="D59" s="358" t="str">
        <f t="shared" si="4"/>
        <v/>
      </c>
      <c r="E59" s="345"/>
      <c r="F59" s="361"/>
      <c r="G59" s="350"/>
      <c r="H59" s="407"/>
      <c r="I59" s="6"/>
      <c r="J59" s="32" t="str">
        <f t="shared" si="1"/>
        <v xml:space="preserve"> </v>
      </c>
      <c r="K59" s="32" t="str">
        <f t="shared" si="2"/>
        <v xml:space="preserve"> </v>
      </c>
      <c r="L59" s="32">
        <v>1</v>
      </c>
      <c r="M59" s="32" t="s">
        <v>626</v>
      </c>
      <c r="N59" s="32"/>
      <c r="O59" s="32"/>
      <c r="P59" s="32"/>
      <c r="Q59" s="32" t="s">
        <v>627</v>
      </c>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row>
    <row r="60" spans="1:41" s="5" customFormat="1" ht="15.75" x14ac:dyDescent="0.25">
      <c r="A60" s="440"/>
      <c r="C60" s="437"/>
      <c r="D60" s="358" t="str">
        <f t="shared" si="4"/>
        <v/>
      </c>
      <c r="E60" s="345"/>
      <c r="F60" s="361"/>
      <c r="G60" s="350"/>
      <c r="H60" s="358"/>
      <c r="J60" s="32" t="str">
        <f t="shared" si="1"/>
        <v xml:space="preserve"> </v>
      </c>
      <c r="K60" s="32" t="str">
        <f t="shared" si="2"/>
        <v xml:space="preserve"> </v>
      </c>
      <c r="L60" s="346">
        <v>7</v>
      </c>
      <c r="M60" s="346" t="s">
        <v>628</v>
      </c>
      <c r="N60" s="346"/>
      <c r="O60" s="32"/>
      <c r="P60" s="32"/>
      <c r="Q60" s="32" t="s">
        <v>629</v>
      </c>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row>
    <row r="61" spans="1:41" s="5" customFormat="1" ht="15.75" x14ac:dyDescent="0.25">
      <c r="A61" s="440"/>
      <c r="C61" s="437"/>
      <c r="D61" s="358" t="str">
        <f t="shared" si="4"/>
        <v/>
      </c>
      <c r="E61" s="362"/>
      <c r="F61" s="361"/>
      <c r="G61" s="350"/>
      <c r="H61" s="358"/>
      <c r="J61" s="32" t="str">
        <f t="shared" si="1"/>
        <v xml:space="preserve"> </v>
      </c>
      <c r="K61" s="32" t="str">
        <f t="shared" si="2"/>
        <v xml:space="preserve"> </v>
      </c>
      <c r="L61" s="346">
        <v>9</v>
      </c>
      <c r="M61" s="32" t="s">
        <v>276</v>
      </c>
      <c r="N61" s="346"/>
      <c r="O61" s="32"/>
      <c r="P61" s="32"/>
      <c r="Q61" s="32" t="s">
        <v>630</v>
      </c>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row>
    <row r="62" spans="1:41" s="5" customFormat="1" ht="15.75" x14ac:dyDescent="0.25">
      <c r="A62" s="440"/>
      <c r="C62" s="437"/>
      <c r="D62" s="358" t="str">
        <f t="shared" si="4"/>
        <v/>
      </c>
      <c r="E62" s="362"/>
      <c r="F62" s="361"/>
      <c r="G62" s="350"/>
      <c r="H62" s="358"/>
      <c r="J62" s="32" t="str">
        <f t="shared" si="1"/>
        <v xml:space="preserve"> </v>
      </c>
      <c r="K62" s="32" t="str">
        <f t="shared" si="2"/>
        <v xml:space="preserve"> </v>
      </c>
      <c r="AB62" s="28"/>
    </row>
    <row r="63" spans="1:41" s="5" customFormat="1" ht="15.75" x14ac:dyDescent="0.25">
      <c r="A63" s="440"/>
      <c r="C63" s="437"/>
      <c r="D63" s="358" t="str">
        <f t="shared" si="4"/>
        <v/>
      </c>
      <c r="E63" s="142"/>
      <c r="F63" s="361"/>
      <c r="G63" s="350"/>
      <c r="H63" s="358"/>
      <c r="J63" s="32" t="str">
        <f t="shared" si="1"/>
        <v xml:space="preserve"> </v>
      </c>
      <c r="K63" s="32" t="str">
        <f t="shared" si="2"/>
        <v xml:space="preserve"> </v>
      </c>
      <c r="AB63" s="28"/>
    </row>
    <row r="64" spans="1:41" s="5" customFormat="1" ht="15.75" x14ac:dyDescent="0.25">
      <c r="A64" s="440"/>
      <c r="C64" s="437"/>
      <c r="D64" s="358" t="str">
        <f t="shared" si="4"/>
        <v/>
      </c>
      <c r="E64" s="345"/>
      <c r="F64" s="361"/>
      <c r="G64" s="350"/>
      <c r="H64" s="358"/>
      <c r="J64" s="32" t="str">
        <f t="shared" si="1"/>
        <v xml:space="preserve"> </v>
      </c>
      <c r="K64" s="32" t="str">
        <f t="shared" si="2"/>
        <v xml:space="preserve"> </v>
      </c>
      <c r="AB64" s="28"/>
    </row>
    <row r="65" spans="1:41" s="5" customFormat="1" ht="15.75" x14ac:dyDescent="0.25">
      <c r="A65" s="440"/>
      <c r="C65" s="437"/>
      <c r="D65" s="358" t="str">
        <f t="shared" si="4"/>
        <v/>
      </c>
      <c r="E65" s="345"/>
      <c r="F65" s="361"/>
      <c r="G65" s="350"/>
      <c r="H65" s="358"/>
      <c r="J65" s="32" t="str">
        <f t="shared" si="1"/>
        <v xml:space="preserve"> </v>
      </c>
      <c r="K65" s="32" t="str">
        <f t="shared" si="2"/>
        <v xml:space="preserve"> </v>
      </c>
      <c r="AB65" s="28"/>
    </row>
    <row r="66" spans="1:41" s="5" customFormat="1" ht="15.75" x14ac:dyDescent="0.25">
      <c r="A66" s="440"/>
      <c r="C66" s="437"/>
      <c r="D66" s="358" t="str">
        <f t="shared" si="4"/>
        <v/>
      </c>
      <c r="E66" s="345"/>
      <c r="F66" s="361"/>
      <c r="G66" s="364"/>
      <c r="H66" s="358"/>
      <c r="J66" s="32" t="str">
        <f t="shared" si="1"/>
        <v xml:space="preserve"> </v>
      </c>
      <c r="K66" s="32" t="str">
        <f t="shared" si="2"/>
        <v xml:space="preserve"> </v>
      </c>
      <c r="L66" s="32">
        <v>1</v>
      </c>
      <c r="M66" s="32" t="s">
        <v>619</v>
      </c>
      <c r="N66" s="32"/>
      <c r="O66" s="32"/>
      <c r="P66" s="32"/>
      <c r="Q66" s="32" t="s">
        <v>620</v>
      </c>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row>
    <row r="67" spans="1:41" s="5" customFormat="1" ht="15.75" x14ac:dyDescent="0.25">
      <c r="A67" s="440"/>
      <c r="C67" s="437"/>
      <c r="D67" s="358" t="str">
        <f t="shared" si="4"/>
        <v/>
      </c>
      <c r="E67" s="345"/>
      <c r="F67" s="361"/>
      <c r="G67" s="364"/>
      <c r="H67" s="358"/>
      <c r="J67" s="32" t="str">
        <f t="shared" si="1"/>
        <v xml:space="preserve"> </v>
      </c>
      <c r="K67" s="32" t="str">
        <f t="shared" si="2"/>
        <v xml:space="preserve"> </v>
      </c>
      <c r="L67" s="32">
        <v>1</v>
      </c>
      <c r="M67" s="32" t="s">
        <v>621</v>
      </c>
      <c r="N67" s="32"/>
      <c r="O67" s="32"/>
      <c r="P67" s="32"/>
      <c r="Q67" s="32" t="s">
        <v>622</v>
      </c>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row>
    <row r="68" spans="1:41" s="5" customFormat="1" ht="15.75" x14ac:dyDescent="0.25">
      <c r="A68" s="440"/>
      <c r="C68" s="437"/>
      <c r="D68" s="358" t="str">
        <f t="shared" si="4"/>
        <v/>
      </c>
      <c r="E68" s="345"/>
      <c r="F68" s="359"/>
      <c r="G68" s="364"/>
      <c r="H68" s="358"/>
      <c r="J68" s="32" t="str">
        <f t="shared" si="1"/>
        <v xml:space="preserve"> </v>
      </c>
      <c r="K68" s="32" t="str">
        <f t="shared" si="2"/>
        <v xml:space="preserve"> </v>
      </c>
      <c r="L68" s="32">
        <v>1</v>
      </c>
      <c r="M68" s="32" t="s">
        <v>623</v>
      </c>
      <c r="N68" s="32"/>
      <c r="O68" s="32"/>
      <c r="P68" s="32"/>
      <c r="Q68" s="32" t="s">
        <v>631</v>
      </c>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row>
    <row r="69" spans="1:41" s="5" customFormat="1" ht="15.75" x14ac:dyDescent="0.25">
      <c r="A69" s="440"/>
      <c r="C69" s="437"/>
      <c r="D69" s="358" t="str">
        <f t="shared" si="4"/>
        <v/>
      </c>
      <c r="E69" s="345"/>
      <c r="F69" s="361"/>
      <c r="G69" s="364"/>
      <c r="H69" s="358"/>
      <c r="J69" s="32" t="str">
        <f t="shared" si="1"/>
        <v xml:space="preserve"> </v>
      </c>
      <c r="K69" s="32" t="str">
        <f t="shared" si="2"/>
        <v xml:space="preserve"> </v>
      </c>
      <c r="L69" s="32">
        <v>1</v>
      </c>
      <c r="M69" s="32" t="s">
        <v>625</v>
      </c>
      <c r="N69" s="32"/>
      <c r="O69" s="32"/>
      <c r="P69" s="32"/>
      <c r="Q69" s="32" t="s">
        <v>624</v>
      </c>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row>
    <row r="70" spans="1:41" s="5" customFormat="1" ht="15.75" x14ac:dyDescent="0.25">
      <c r="A70" s="440"/>
      <c r="C70" s="437"/>
      <c r="D70" s="358" t="str">
        <f t="shared" si="4"/>
        <v/>
      </c>
      <c r="E70" s="345"/>
      <c r="F70" s="359"/>
      <c r="G70" s="364"/>
      <c r="H70" s="358"/>
      <c r="J70" s="32" t="str">
        <f t="shared" ref="J70:J133" si="5">IF(OR(LEFT(E70,1)=" ",RIGHT(E70,1)=" ",),1," ")</f>
        <v xml:space="preserve"> </v>
      </c>
      <c r="K70" s="32" t="str">
        <f t="shared" ref="K70:K133" si="6">IF(OR(LEFT(G70,1)=" ",RIGHT(G70,1)=" ",),1," ")</f>
        <v xml:space="preserve"> </v>
      </c>
      <c r="L70" s="32">
        <v>1</v>
      </c>
      <c r="M70" s="32" t="s">
        <v>626</v>
      </c>
      <c r="N70" s="32"/>
      <c r="O70" s="32"/>
      <c r="P70" s="32"/>
      <c r="Q70" s="32" t="s">
        <v>627</v>
      </c>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row>
    <row r="71" spans="1:41" s="5" customFormat="1" ht="15.75" x14ac:dyDescent="0.25">
      <c r="A71" s="440"/>
      <c r="C71" s="437"/>
      <c r="D71" s="358" t="str">
        <f t="shared" si="4"/>
        <v/>
      </c>
      <c r="E71" s="345"/>
      <c r="F71" s="359"/>
      <c r="G71" s="364"/>
      <c r="H71" s="358"/>
      <c r="J71" s="32" t="str">
        <f t="shared" si="5"/>
        <v xml:space="preserve"> </v>
      </c>
      <c r="K71" s="32" t="str">
        <f t="shared" si="6"/>
        <v xml:space="preserve"> </v>
      </c>
      <c r="L71" s="346">
        <v>18</v>
      </c>
      <c r="M71" s="346" t="s">
        <v>628</v>
      </c>
      <c r="N71" s="346"/>
      <c r="O71" s="32"/>
      <c r="P71" s="32"/>
      <c r="Q71" s="32" t="s">
        <v>629</v>
      </c>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row>
    <row r="72" spans="1:41" s="5" customFormat="1" ht="15.75" x14ac:dyDescent="0.25">
      <c r="A72" s="440"/>
      <c r="C72" s="437"/>
      <c r="D72" s="358" t="str">
        <f t="shared" si="4"/>
        <v/>
      </c>
      <c r="E72" s="345"/>
      <c r="F72" s="361"/>
      <c r="G72" s="364"/>
      <c r="H72" s="358"/>
      <c r="J72" s="32" t="str">
        <f t="shared" si="5"/>
        <v xml:space="preserve"> </v>
      </c>
      <c r="K72" s="32" t="str">
        <f t="shared" si="6"/>
        <v xml:space="preserve"> </v>
      </c>
      <c r="L72" s="346">
        <v>20</v>
      </c>
      <c r="M72" s="32" t="s">
        <v>276</v>
      </c>
      <c r="N72" s="346"/>
      <c r="O72" s="32"/>
      <c r="P72" s="32"/>
      <c r="Q72" s="32" t="s">
        <v>630</v>
      </c>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row>
    <row r="73" spans="1:41" s="5" customFormat="1" ht="15.75" x14ac:dyDescent="0.25">
      <c r="A73" s="440"/>
      <c r="C73" s="437"/>
      <c r="D73" s="358" t="str">
        <f t="shared" si="4"/>
        <v/>
      </c>
      <c r="E73" s="362"/>
      <c r="F73" s="361"/>
      <c r="G73" s="350"/>
      <c r="H73" s="358"/>
      <c r="J73" s="32" t="str">
        <f t="shared" si="5"/>
        <v xml:space="preserve"> </v>
      </c>
      <c r="K73" s="32" t="str">
        <f t="shared" si="6"/>
        <v xml:space="preserve"> </v>
      </c>
      <c r="AB73" s="28"/>
    </row>
    <row r="74" spans="1:41" s="5" customFormat="1" ht="15.75" x14ac:dyDescent="0.25">
      <c r="A74" s="440"/>
      <c r="C74" s="437"/>
      <c r="D74" s="358" t="str">
        <f t="shared" si="4"/>
        <v/>
      </c>
      <c r="E74" s="142"/>
      <c r="F74" s="358"/>
      <c r="G74" s="350"/>
      <c r="H74" s="358"/>
      <c r="J74" s="32" t="str">
        <f t="shared" si="5"/>
        <v xml:space="preserve"> </v>
      </c>
      <c r="K74" s="32" t="str">
        <f t="shared" si="6"/>
        <v xml:space="preserve"> </v>
      </c>
      <c r="AB74" s="28"/>
    </row>
    <row r="75" spans="1:41" s="5" customFormat="1" ht="15.75" x14ac:dyDescent="0.25">
      <c r="A75" s="440"/>
      <c r="C75" s="437"/>
      <c r="D75" s="358" t="str">
        <f t="shared" si="4"/>
        <v/>
      </c>
      <c r="E75" s="345"/>
      <c r="F75" s="358"/>
      <c r="G75" s="350"/>
      <c r="H75" s="358"/>
      <c r="J75" s="32" t="str">
        <f t="shared" si="5"/>
        <v xml:space="preserve"> </v>
      </c>
      <c r="K75" s="32" t="str">
        <f t="shared" si="6"/>
        <v xml:space="preserve"> </v>
      </c>
      <c r="AB75" s="28"/>
    </row>
    <row r="76" spans="1:41" s="209" customFormat="1" ht="15.75" x14ac:dyDescent="0.25">
      <c r="A76" s="440"/>
      <c r="C76" s="437"/>
      <c r="D76" s="358" t="str">
        <f t="shared" si="4"/>
        <v/>
      </c>
      <c r="E76" s="345"/>
      <c r="F76" s="358"/>
      <c r="G76" s="350"/>
      <c r="H76" s="358"/>
      <c r="J76" s="32" t="str">
        <f t="shared" si="5"/>
        <v xml:space="preserve"> </v>
      </c>
      <c r="K76" s="32" t="str">
        <f t="shared" si="6"/>
        <v xml:space="preserve"> </v>
      </c>
      <c r="AB76" s="28"/>
    </row>
    <row r="77" spans="1:41" s="209" customFormat="1" ht="15.75" x14ac:dyDescent="0.25">
      <c r="A77" s="440"/>
      <c r="C77" s="437"/>
      <c r="D77" s="358" t="str">
        <f t="shared" si="4"/>
        <v/>
      </c>
      <c r="E77" s="345"/>
      <c r="F77" s="367"/>
      <c r="G77" s="364"/>
      <c r="H77" s="358"/>
      <c r="J77" s="32" t="str">
        <f t="shared" si="5"/>
        <v xml:space="preserve"> </v>
      </c>
      <c r="K77" s="32" t="str">
        <f t="shared" si="6"/>
        <v xml:space="preserve"> </v>
      </c>
      <c r="L77" s="32">
        <v>1</v>
      </c>
      <c r="M77" s="32" t="s">
        <v>619</v>
      </c>
      <c r="N77" s="32"/>
      <c r="O77" s="32"/>
      <c r="P77" s="32"/>
      <c r="Q77" s="32" t="s">
        <v>620</v>
      </c>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row>
    <row r="78" spans="1:41" s="209" customFormat="1" ht="15.75" x14ac:dyDescent="0.25">
      <c r="A78" s="440"/>
      <c r="C78" s="437"/>
      <c r="D78" s="358" t="str">
        <f t="shared" si="4"/>
        <v/>
      </c>
      <c r="E78" s="345"/>
      <c r="F78" s="367"/>
      <c r="G78" s="364"/>
      <c r="H78" s="358"/>
      <c r="J78" s="32" t="str">
        <f t="shared" si="5"/>
        <v xml:space="preserve"> </v>
      </c>
      <c r="K78" s="32" t="str">
        <f t="shared" si="6"/>
        <v xml:space="preserve"> </v>
      </c>
      <c r="L78" s="32">
        <v>1</v>
      </c>
      <c r="M78" s="32" t="s">
        <v>621</v>
      </c>
      <c r="N78" s="32"/>
      <c r="O78" s="32"/>
      <c r="P78" s="32"/>
      <c r="Q78" s="32" t="s">
        <v>622</v>
      </c>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row>
    <row r="79" spans="1:41" s="209" customFormat="1" ht="15.75" x14ac:dyDescent="0.25">
      <c r="A79" s="440"/>
      <c r="C79" s="437"/>
      <c r="D79" s="358" t="str">
        <f t="shared" si="4"/>
        <v/>
      </c>
      <c r="E79" s="345"/>
      <c r="F79" s="367"/>
      <c r="G79" s="364"/>
      <c r="H79" s="358"/>
      <c r="J79" s="32" t="str">
        <f t="shared" si="5"/>
        <v xml:space="preserve"> </v>
      </c>
      <c r="K79" s="32" t="str">
        <f t="shared" si="6"/>
        <v xml:space="preserve"> </v>
      </c>
      <c r="L79" s="32">
        <v>1</v>
      </c>
      <c r="M79" s="32" t="s">
        <v>623</v>
      </c>
      <c r="N79" s="32"/>
      <c r="O79" s="32"/>
      <c r="P79" s="32"/>
      <c r="Q79" s="32" t="s">
        <v>631</v>
      </c>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row>
    <row r="80" spans="1:41" s="209" customFormat="1" ht="15.75" x14ac:dyDescent="0.25">
      <c r="A80" s="440"/>
      <c r="C80" s="437"/>
      <c r="D80" s="358" t="str">
        <f t="shared" si="4"/>
        <v/>
      </c>
      <c r="E80" s="345"/>
      <c r="F80" s="367"/>
      <c r="G80" s="364"/>
      <c r="H80" s="358"/>
      <c r="J80" s="32" t="str">
        <f t="shared" si="5"/>
        <v xml:space="preserve"> </v>
      </c>
      <c r="K80" s="32" t="str">
        <f t="shared" si="6"/>
        <v xml:space="preserve"> </v>
      </c>
      <c r="L80" s="32">
        <v>1</v>
      </c>
      <c r="M80" s="32" t="s">
        <v>625</v>
      </c>
      <c r="N80" s="32"/>
      <c r="O80" s="32"/>
      <c r="P80" s="32"/>
      <c r="Q80" s="32" t="s">
        <v>624</v>
      </c>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row>
    <row r="81" spans="1:41" s="209" customFormat="1" ht="15.75" x14ac:dyDescent="0.25">
      <c r="A81" s="440"/>
      <c r="C81" s="437"/>
      <c r="D81" s="358" t="str">
        <f t="shared" si="4"/>
        <v/>
      </c>
      <c r="E81" s="345"/>
      <c r="F81" s="367"/>
      <c r="G81" s="364"/>
      <c r="H81" s="358"/>
      <c r="J81" s="32" t="str">
        <f t="shared" si="5"/>
        <v xml:space="preserve"> </v>
      </c>
      <c r="K81" s="32" t="str">
        <f t="shared" si="6"/>
        <v xml:space="preserve"> </v>
      </c>
      <c r="L81" s="32">
        <v>1</v>
      </c>
      <c r="M81" s="32" t="s">
        <v>626</v>
      </c>
      <c r="N81" s="32"/>
      <c r="O81" s="32"/>
      <c r="P81" s="32"/>
      <c r="Q81" s="32" t="s">
        <v>627</v>
      </c>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row>
    <row r="82" spans="1:41" s="209" customFormat="1" ht="15.75" x14ac:dyDescent="0.25">
      <c r="A82" s="440"/>
      <c r="C82" s="437"/>
      <c r="D82" s="358" t="str">
        <f t="shared" si="4"/>
        <v/>
      </c>
      <c r="E82" s="345"/>
      <c r="F82" s="367"/>
      <c r="G82" s="364"/>
      <c r="H82" s="358"/>
      <c r="J82" s="32" t="str">
        <f t="shared" si="5"/>
        <v xml:space="preserve"> </v>
      </c>
      <c r="K82" s="32" t="str">
        <f t="shared" si="6"/>
        <v xml:space="preserve"> </v>
      </c>
      <c r="L82" s="346">
        <v>29</v>
      </c>
      <c r="M82" s="346" t="s">
        <v>628</v>
      </c>
      <c r="N82" s="346"/>
      <c r="O82" s="32"/>
      <c r="P82" s="32"/>
      <c r="Q82" s="32" t="s">
        <v>629</v>
      </c>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row>
    <row r="83" spans="1:41" s="209" customFormat="1" ht="15.75" x14ac:dyDescent="0.25">
      <c r="A83" s="440"/>
      <c r="C83" s="437"/>
      <c r="D83" s="358" t="str">
        <f t="shared" si="4"/>
        <v/>
      </c>
      <c r="E83" s="345"/>
      <c r="F83" s="367"/>
      <c r="G83" s="364"/>
      <c r="H83" s="358"/>
      <c r="J83" s="32" t="str">
        <f t="shared" si="5"/>
        <v xml:space="preserve"> </v>
      </c>
      <c r="K83" s="32" t="str">
        <f t="shared" si="6"/>
        <v xml:space="preserve"> </v>
      </c>
      <c r="L83" s="346">
        <v>82</v>
      </c>
      <c r="M83" s="32" t="s">
        <v>276</v>
      </c>
      <c r="N83" s="346"/>
      <c r="O83" s="32"/>
      <c r="P83" s="32"/>
      <c r="Q83" s="32" t="s">
        <v>630</v>
      </c>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row>
    <row r="84" spans="1:41" s="209" customFormat="1" ht="15.75" x14ac:dyDescent="0.25">
      <c r="A84" s="440"/>
      <c r="C84" s="437"/>
      <c r="D84" s="358" t="str">
        <f t="shared" si="4"/>
        <v/>
      </c>
      <c r="E84" s="345"/>
      <c r="F84" s="367"/>
      <c r="G84" s="364"/>
      <c r="H84" s="358"/>
      <c r="J84" s="32" t="str">
        <f t="shared" si="5"/>
        <v xml:space="preserve"> </v>
      </c>
      <c r="K84" s="32" t="str">
        <f t="shared" si="6"/>
        <v xml:space="preserve"> </v>
      </c>
      <c r="AB84" s="28"/>
    </row>
    <row r="85" spans="1:41" s="209" customFormat="1" ht="15.75" x14ac:dyDescent="0.25">
      <c r="A85" s="440"/>
      <c r="C85" s="437"/>
      <c r="D85" s="358" t="str">
        <f t="shared" si="4"/>
        <v/>
      </c>
      <c r="E85" s="361"/>
      <c r="F85" s="358"/>
      <c r="G85" s="350"/>
      <c r="H85" s="358"/>
      <c r="J85" s="32" t="str">
        <f t="shared" si="5"/>
        <v xml:space="preserve"> </v>
      </c>
      <c r="K85" s="32" t="str">
        <f t="shared" si="6"/>
        <v xml:space="preserve"> </v>
      </c>
      <c r="AB85" s="28"/>
    </row>
    <row r="86" spans="1:41" s="209" customFormat="1" ht="15.75" x14ac:dyDescent="0.25">
      <c r="A86" s="440"/>
      <c r="C86" s="437"/>
      <c r="D86" s="358" t="str">
        <f t="shared" si="4"/>
        <v/>
      </c>
      <c r="E86" s="361"/>
      <c r="F86" s="358"/>
      <c r="G86" s="350"/>
      <c r="H86" s="358"/>
      <c r="J86" s="32" t="str">
        <f t="shared" si="5"/>
        <v xml:space="preserve"> </v>
      </c>
      <c r="K86" s="32" t="str">
        <f t="shared" si="6"/>
        <v xml:space="preserve"> </v>
      </c>
      <c r="AB86" s="28"/>
    </row>
    <row r="87" spans="1:41" s="209" customFormat="1" ht="15.75" x14ac:dyDescent="0.25">
      <c r="A87" s="440"/>
      <c r="C87" s="437"/>
      <c r="D87" s="358" t="str">
        <f t="shared" si="4"/>
        <v/>
      </c>
      <c r="E87" s="362"/>
      <c r="F87" s="361"/>
      <c r="G87" s="350"/>
      <c r="H87" s="358"/>
      <c r="J87" s="32" t="str">
        <f t="shared" si="5"/>
        <v xml:space="preserve"> </v>
      </c>
      <c r="K87" s="32" t="str">
        <f t="shared" si="6"/>
        <v xml:space="preserve"> </v>
      </c>
      <c r="AB87" s="28"/>
    </row>
    <row r="88" spans="1:41" s="209" customFormat="1" ht="15.75" x14ac:dyDescent="0.25">
      <c r="A88" s="440"/>
      <c r="C88" s="437"/>
      <c r="D88" s="358" t="str">
        <f t="shared" si="4"/>
        <v/>
      </c>
      <c r="E88" s="362"/>
      <c r="F88" s="361"/>
      <c r="G88" s="350"/>
      <c r="H88" s="358"/>
      <c r="J88" s="32" t="str">
        <f t="shared" si="5"/>
        <v xml:space="preserve"> </v>
      </c>
      <c r="K88" s="32" t="str">
        <f t="shared" si="6"/>
        <v xml:space="preserve"> </v>
      </c>
      <c r="AB88" s="28"/>
    </row>
    <row r="89" spans="1:41" s="209" customFormat="1" ht="15.75" x14ac:dyDescent="0.25">
      <c r="A89" s="440"/>
      <c r="C89" s="437"/>
      <c r="D89" s="358" t="str">
        <f t="shared" si="4"/>
        <v/>
      </c>
      <c r="E89" s="362"/>
      <c r="F89" s="361"/>
      <c r="G89" s="350"/>
      <c r="H89" s="358"/>
      <c r="J89" s="32" t="str">
        <f t="shared" si="5"/>
        <v xml:space="preserve"> </v>
      </c>
      <c r="K89" s="32" t="str">
        <f t="shared" si="6"/>
        <v xml:space="preserve"> </v>
      </c>
      <c r="AB89" s="28"/>
    </row>
    <row r="90" spans="1:41" s="209" customFormat="1" ht="15.75" x14ac:dyDescent="0.25">
      <c r="A90" s="440"/>
      <c r="C90" s="437"/>
      <c r="D90" s="358" t="str">
        <f t="shared" si="4"/>
        <v/>
      </c>
      <c r="E90" s="362"/>
      <c r="F90" s="361"/>
      <c r="G90" s="350"/>
      <c r="H90" s="358"/>
      <c r="J90" s="32" t="str">
        <f t="shared" si="5"/>
        <v xml:space="preserve"> </v>
      </c>
      <c r="K90" s="32" t="str">
        <f t="shared" si="6"/>
        <v xml:space="preserve"> </v>
      </c>
      <c r="AB90" s="28"/>
    </row>
    <row r="91" spans="1:41" s="209" customFormat="1" ht="15.75" x14ac:dyDescent="0.25">
      <c r="A91" s="440"/>
      <c r="C91" s="437"/>
      <c r="D91" s="358" t="str">
        <f t="shared" si="4"/>
        <v/>
      </c>
      <c r="E91" s="362"/>
      <c r="F91" s="361"/>
      <c r="G91" s="350"/>
      <c r="H91" s="358"/>
      <c r="J91" s="32" t="str">
        <f t="shared" si="5"/>
        <v xml:space="preserve"> </v>
      </c>
      <c r="K91" s="32" t="str">
        <f t="shared" si="6"/>
        <v xml:space="preserve"> </v>
      </c>
      <c r="AB91" s="28"/>
    </row>
    <row r="92" spans="1:41" s="209" customFormat="1" ht="15.75" x14ac:dyDescent="0.25">
      <c r="A92" s="440"/>
      <c r="C92" s="437"/>
      <c r="D92" s="358" t="str">
        <f t="shared" si="4"/>
        <v/>
      </c>
      <c r="E92" s="362"/>
      <c r="F92" s="361"/>
      <c r="G92" s="350"/>
      <c r="H92" s="358"/>
      <c r="J92" s="32" t="str">
        <f t="shared" si="5"/>
        <v xml:space="preserve"> </v>
      </c>
      <c r="K92" s="32" t="str">
        <f t="shared" si="6"/>
        <v xml:space="preserve"> </v>
      </c>
      <c r="AB92" s="28"/>
    </row>
    <row r="93" spans="1:41" s="209" customFormat="1" ht="15.75" x14ac:dyDescent="0.25">
      <c r="A93" s="440"/>
      <c r="C93" s="437"/>
      <c r="D93" s="358" t="str">
        <f t="shared" si="4"/>
        <v/>
      </c>
      <c r="E93" s="362"/>
      <c r="F93" s="361"/>
      <c r="G93" s="350"/>
      <c r="H93" s="358"/>
      <c r="J93" s="32" t="str">
        <f t="shared" si="5"/>
        <v xml:space="preserve"> </v>
      </c>
      <c r="K93" s="32" t="str">
        <f t="shared" si="6"/>
        <v xml:space="preserve"> </v>
      </c>
      <c r="AB93" s="28"/>
    </row>
    <row r="94" spans="1:41" s="209" customFormat="1" ht="15.75" x14ac:dyDescent="0.25">
      <c r="A94" s="440"/>
      <c r="C94" s="437"/>
      <c r="D94" s="358" t="str">
        <f t="shared" si="4"/>
        <v/>
      </c>
      <c r="E94" s="362"/>
      <c r="F94" s="361"/>
      <c r="G94" s="350"/>
      <c r="H94" s="358"/>
      <c r="J94" s="32" t="str">
        <f t="shared" si="5"/>
        <v xml:space="preserve"> </v>
      </c>
      <c r="K94" s="32" t="str">
        <f t="shared" si="6"/>
        <v xml:space="preserve"> </v>
      </c>
      <c r="AB94" s="28"/>
    </row>
    <row r="95" spans="1:41" s="209" customFormat="1" ht="15.75" x14ac:dyDescent="0.25">
      <c r="A95" s="440"/>
      <c r="C95" s="437"/>
      <c r="D95" s="358" t="str">
        <f t="shared" si="4"/>
        <v/>
      </c>
      <c r="E95" s="362"/>
      <c r="F95" s="361"/>
      <c r="G95" s="350"/>
      <c r="H95" s="358"/>
      <c r="J95" s="32" t="str">
        <f t="shared" si="5"/>
        <v xml:space="preserve"> </v>
      </c>
      <c r="K95" s="32" t="str">
        <f t="shared" si="6"/>
        <v xml:space="preserve"> </v>
      </c>
      <c r="AB95" s="28"/>
    </row>
    <row r="96" spans="1:41" s="209" customFormat="1" ht="15.75" x14ac:dyDescent="0.25">
      <c r="A96" s="440"/>
      <c r="C96" s="437"/>
      <c r="D96" s="358" t="str">
        <f t="shared" si="4"/>
        <v/>
      </c>
      <c r="E96" s="362"/>
      <c r="F96" s="361"/>
      <c r="G96" s="350"/>
      <c r="H96" s="358"/>
      <c r="J96" s="32" t="str">
        <f t="shared" si="5"/>
        <v xml:space="preserve"> </v>
      </c>
      <c r="K96" s="32" t="str">
        <f t="shared" si="6"/>
        <v xml:space="preserve"> </v>
      </c>
      <c r="AB96" s="28"/>
    </row>
    <row r="97" spans="1:28" s="209" customFormat="1" ht="15.75" x14ac:dyDescent="0.25">
      <c r="A97" s="440"/>
      <c r="C97" s="437"/>
      <c r="D97" s="358" t="str">
        <f t="shared" si="4"/>
        <v/>
      </c>
      <c r="E97" s="362"/>
      <c r="F97" s="361"/>
      <c r="G97" s="350"/>
      <c r="H97" s="358"/>
      <c r="J97" s="32" t="str">
        <f t="shared" si="5"/>
        <v xml:space="preserve"> </v>
      </c>
      <c r="K97" s="32" t="str">
        <f t="shared" si="6"/>
        <v xml:space="preserve"> </v>
      </c>
      <c r="AB97" s="28"/>
    </row>
    <row r="98" spans="1:28" s="209" customFormat="1" ht="15.75" x14ac:dyDescent="0.25">
      <c r="A98" s="440"/>
      <c r="C98" s="437"/>
      <c r="D98" s="358" t="str">
        <f t="shared" si="4"/>
        <v/>
      </c>
      <c r="E98" s="362"/>
      <c r="F98" s="361"/>
      <c r="G98" s="350"/>
      <c r="H98" s="358"/>
      <c r="J98" s="32" t="str">
        <f t="shared" si="5"/>
        <v xml:space="preserve"> </v>
      </c>
      <c r="K98" s="32" t="str">
        <f t="shared" si="6"/>
        <v xml:space="preserve"> </v>
      </c>
      <c r="AB98" s="28"/>
    </row>
    <row r="99" spans="1:28" s="209" customFormat="1" ht="15.75" x14ac:dyDescent="0.25">
      <c r="A99" s="440"/>
      <c r="C99" s="437"/>
      <c r="D99" s="358" t="str">
        <f t="shared" si="4"/>
        <v/>
      </c>
      <c r="E99" s="362"/>
      <c r="F99" s="361"/>
      <c r="G99" s="350"/>
      <c r="H99" s="358"/>
      <c r="J99" s="32" t="str">
        <f t="shared" si="5"/>
        <v xml:space="preserve"> </v>
      </c>
      <c r="K99" s="32" t="str">
        <f t="shared" si="6"/>
        <v xml:space="preserve"> </v>
      </c>
      <c r="AB99" s="28"/>
    </row>
    <row r="100" spans="1:28" s="209" customFormat="1" ht="15.75" x14ac:dyDescent="0.25">
      <c r="A100" s="440"/>
      <c r="C100" s="437"/>
      <c r="D100" s="358" t="str">
        <f t="shared" si="4"/>
        <v/>
      </c>
      <c r="E100" s="362"/>
      <c r="F100" s="361"/>
      <c r="G100" s="350"/>
      <c r="H100" s="358"/>
      <c r="J100" s="32" t="str">
        <f t="shared" si="5"/>
        <v xml:space="preserve"> </v>
      </c>
      <c r="K100" s="32" t="str">
        <f t="shared" si="6"/>
        <v xml:space="preserve"> </v>
      </c>
      <c r="AB100" s="28"/>
    </row>
    <row r="101" spans="1:28" s="209" customFormat="1" ht="15.75" x14ac:dyDescent="0.25">
      <c r="A101" s="440"/>
      <c r="C101" s="437"/>
      <c r="D101" s="358" t="str">
        <f t="shared" si="4"/>
        <v/>
      </c>
      <c r="E101" s="362"/>
      <c r="F101" s="361"/>
      <c r="G101" s="350"/>
      <c r="H101" s="358"/>
      <c r="J101" s="32" t="str">
        <f t="shared" si="5"/>
        <v xml:space="preserve"> </v>
      </c>
      <c r="K101" s="32" t="str">
        <f t="shared" si="6"/>
        <v xml:space="preserve"> </v>
      </c>
      <c r="AB101" s="28"/>
    </row>
    <row r="102" spans="1:28" s="209" customFormat="1" ht="15.75" x14ac:dyDescent="0.25">
      <c r="A102" s="440"/>
      <c r="C102" s="437"/>
      <c r="D102" s="358" t="str">
        <f t="shared" si="4"/>
        <v/>
      </c>
      <c r="E102" s="362"/>
      <c r="F102" s="361"/>
      <c r="G102" s="350"/>
      <c r="H102" s="358"/>
      <c r="J102" s="32" t="str">
        <f t="shared" si="5"/>
        <v xml:space="preserve"> </v>
      </c>
      <c r="K102" s="32" t="str">
        <f t="shared" si="6"/>
        <v xml:space="preserve"> </v>
      </c>
      <c r="AB102" s="28"/>
    </row>
    <row r="103" spans="1:28" s="209" customFormat="1" ht="15.75" x14ac:dyDescent="0.25">
      <c r="A103" s="440"/>
      <c r="C103" s="437"/>
      <c r="D103" s="358" t="str">
        <f t="shared" si="4"/>
        <v/>
      </c>
      <c r="E103" s="362"/>
      <c r="F103" s="361"/>
      <c r="G103" s="350"/>
      <c r="H103" s="358"/>
      <c r="J103" s="32" t="str">
        <f t="shared" si="5"/>
        <v xml:space="preserve"> </v>
      </c>
      <c r="K103" s="32" t="str">
        <f t="shared" si="6"/>
        <v xml:space="preserve"> </v>
      </c>
      <c r="AB103" s="28"/>
    </row>
    <row r="104" spans="1:28" s="209" customFormat="1" ht="15.75" x14ac:dyDescent="0.25">
      <c r="A104" s="440"/>
      <c r="C104" s="437"/>
      <c r="D104" s="358"/>
      <c r="E104" s="362"/>
      <c r="F104" s="361"/>
      <c r="G104" s="350"/>
      <c r="H104" s="358"/>
      <c r="J104" s="32" t="str">
        <f t="shared" si="5"/>
        <v xml:space="preserve"> </v>
      </c>
      <c r="K104" s="32" t="str">
        <f t="shared" si="6"/>
        <v xml:space="preserve"> </v>
      </c>
      <c r="AB104" s="28"/>
    </row>
    <row r="105" spans="1:28" s="5" customFormat="1" ht="15.75" x14ac:dyDescent="0.25">
      <c r="A105" s="440"/>
      <c r="C105" s="437"/>
      <c r="D105" s="358" t="str">
        <f>IF(E105="","",D75+1)</f>
        <v/>
      </c>
      <c r="E105" s="345"/>
      <c r="F105" s="359"/>
      <c r="G105" s="350"/>
      <c r="H105" s="358"/>
      <c r="J105" s="32" t="str">
        <f t="shared" si="5"/>
        <v xml:space="preserve"> </v>
      </c>
      <c r="K105" s="32" t="str">
        <f t="shared" si="6"/>
        <v xml:space="preserve"> </v>
      </c>
      <c r="AB105" s="28"/>
    </row>
    <row r="106" spans="1:28" s="5" customFormat="1" ht="15.75" x14ac:dyDescent="0.25">
      <c r="A106" s="440"/>
      <c r="C106" s="437"/>
      <c r="D106" s="358" t="str">
        <f t="shared" si="4"/>
        <v/>
      </c>
      <c r="E106" s="345"/>
      <c r="F106" s="359"/>
      <c r="G106" s="350"/>
      <c r="H106" s="358"/>
      <c r="J106" s="32" t="str">
        <f t="shared" si="5"/>
        <v xml:space="preserve"> </v>
      </c>
      <c r="K106" s="32" t="str">
        <f t="shared" si="6"/>
        <v xml:space="preserve"> </v>
      </c>
      <c r="AB106" s="28"/>
    </row>
    <row r="107" spans="1:28" s="5" customFormat="1" ht="15.75" x14ac:dyDescent="0.25">
      <c r="A107" s="440"/>
      <c r="C107" s="437"/>
      <c r="D107" s="358" t="str">
        <f t="shared" si="4"/>
        <v/>
      </c>
      <c r="E107" s="345"/>
      <c r="F107" s="359"/>
      <c r="G107" s="350"/>
      <c r="H107" s="358"/>
      <c r="J107" s="32" t="str">
        <f t="shared" si="5"/>
        <v xml:space="preserve"> </v>
      </c>
      <c r="K107" s="32" t="str">
        <f t="shared" si="6"/>
        <v xml:space="preserve"> </v>
      </c>
      <c r="AB107" s="28"/>
    </row>
    <row r="108" spans="1:28" s="5" customFormat="1" ht="15.75" x14ac:dyDescent="0.25">
      <c r="A108" s="440"/>
      <c r="C108" s="437"/>
      <c r="D108" s="358" t="str">
        <f t="shared" ref="D108:D118" si="7">IF(E108="","",D107+1)</f>
        <v/>
      </c>
      <c r="E108" s="345"/>
      <c r="F108" s="359"/>
      <c r="G108" s="350"/>
      <c r="H108" s="358"/>
      <c r="J108" s="32" t="str">
        <f t="shared" si="5"/>
        <v xml:space="preserve"> </v>
      </c>
      <c r="K108" s="32" t="str">
        <f t="shared" si="6"/>
        <v xml:space="preserve"> </v>
      </c>
      <c r="AB108" s="28"/>
    </row>
    <row r="109" spans="1:28" s="5" customFormat="1" ht="15.75" x14ac:dyDescent="0.25">
      <c r="A109" s="440"/>
      <c r="C109" s="437"/>
      <c r="D109" s="358" t="str">
        <f t="shared" si="7"/>
        <v/>
      </c>
      <c r="E109" s="345"/>
      <c r="F109" s="359"/>
      <c r="G109" s="350"/>
      <c r="H109" s="358"/>
      <c r="J109" s="32" t="str">
        <f t="shared" si="5"/>
        <v xml:space="preserve"> </v>
      </c>
      <c r="K109" s="32" t="str">
        <f t="shared" si="6"/>
        <v xml:space="preserve"> </v>
      </c>
      <c r="AB109" s="28"/>
    </row>
    <row r="110" spans="1:28" s="5" customFormat="1" ht="15.75" x14ac:dyDescent="0.25">
      <c r="A110" s="440"/>
      <c r="C110" s="437"/>
      <c r="D110" s="358" t="str">
        <f t="shared" si="7"/>
        <v/>
      </c>
      <c r="E110" s="345"/>
      <c r="F110" s="359"/>
      <c r="G110" s="350"/>
      <c r="H110" s="358"/>
      <c r="J110" s="32" t="str">
        <f t="shared" si="5"/>
        <v xml:space="preserve"> </v>
      </c>
      <c r="K110" s="32" t="str">
        <f t="shared" si="6"/>
        <v xml:space="preserve"> </v>
      </c>
      <c r="AB110" s="28"/>
    </row>
    <row r="111" spans="1:28" s="5" customFormat="1" ht="15.75" x14ac:dyDescent="0.25">
      <c r="A111" s="440"/>
      <c r="C111" s="437"/>
      <c r="D111" s="358" t="str">
        <f t="shared" si="7"/>
        <v/>
      </c>
      <c r="E111" s="345"/>
      <c r="F111" s="359"/>
      <c r="G111" s="350"/>
      <c r="H111" s="358"/>
      <c r="J111" s="32" t="str">
        <f t="shared" si="5"/>
        <v xml:space="preserve"> </v>
      </c>
      <c r="K111" s="32" t="str">
        <f t="shared" si="6"/>
        <v xml:space="preserve"> </v>
      </c>
      <c r="AB111" s="28"/>
    </row>
    <row r="112" spans="1:28" s="5" customFormat="1" ht="15.75" x14ac:dyDescent="0.25">
      <c r="A112" s="440"/>
      <c r="C112" s="437"/>
      <c r="D112" s="358" t="str">
        <f t="shared" si="7"/>
        <v/>
      </c>
      <c r="E112" s="345"/>
      <c r="F112" s="359"/>
      <c r="G112" s="350"/>
      <c r="H112" s="358"/>
      <c r="J112" s="32" t="str">
        <f t="shared" si="5"/>
        <v xml:space="preserve"> </v>
      </c>
      <c r="K112" s="32" t="str">
        <f t="shared" si="6"/>
        <v xml:space="preserve"> </v>
      </c>
      <c r="AB112" s="28"/>
    </row>
    <row r="113" spans="1:41" s="5" customFormat="1" ht="15.75" x14ac:dyDescent="0.25">
      <c r="A113" s="440"/>
      <c r="C113" s="437"/>
      <c r="D113" s="358" t="str">
        <f t="shared" si="7"/>
        <v/>
      </c>
      <c r="E113" s="345"/>
      <c r="F113" s="359"/>
      <c r="G113" s="350"/>
      <c r="H113" s="358"/>
      <c r="J113" s="32" t="str">
        <f t="shared" si="5"/>
        <v xml:space="preserve"> </v>
      </c>
      <c r="K113" s="32" t="str">
        <f t="shared" si="6"/>
        <v xml:space="preserve"> </v>
      </c>
      <c r="AB113" s="28"/>
    </row>
    <row r="114" spans="1:41" s="5" customFormat="1" ht="15.75" x14ac:dyDescent="0.25">
      <c r="A114" s="440"/>
      <c r="C114" s="437"/>
      <c r="D114" s="358" t="str">
        <f t="shared" si="7"/>
        <v/>
      </c>
      <c r="E114" s="345"/>
      <c r="F114" s="359"/>
      <c r="G114" s="350"/>
      <c r="H114" s="358"/>
      <c r="J114" s="32" t="str">
        <f t="shared" si="5"/>
        <v xml:space="preserve"> </v>
      </c>
      <c r="K114" s="32" t="str">
        <f t="shared" si="6"/>
        <v xml:space="preserve"> </v>
      </c>
      <c r="AB114" s="28"/>
    </row>
    <row r="115" spans="1:41" s="5" customFormat="1" ht="15.75" x14ac:dyDescent="0.25">
      <c r="A115" s="440"/>
      <c r="C115" s="437"/>
      <c r="D115" s="358" t="str">
        <f t="shared" si="7"/>
        <v/>
      </c>
      <c r="E115" s="345"/>
      <c r="F115" s="359"/>
      <c r="G115" s="350"/>
      <c r="H115" s="358"/>
      <c r="J115" s="32" t="str">
        <f t="shared" si="5"/>
        <v xml:space="preserve"> </v>
      </c>
      <c r="K115" s="32" t="str">
        <f t="shared" si="6"/>
        <v xml:space="preserve"> </v>
      </c>
      <c r="AB115" s="28"/>
    </row>
    <row r="116" spans="1:41" s="5" customFormat="1" ht="15.75" x14ac:dyDescent="0.25">
      <c r="A116" s="440"/>
      <c r="C116" s="437"/>
      <c r="D116" s="358" t="str">
        <f t="shared" si="7"/>
        <v/>
      </c>
      <c r="E116" s="362"/>
      <c r="F116" s="361"/>
      <c r="G116" s="350"/>
      <c r="H116" s="358"/>
      <c r="J116" s="32" t="str">
        <f t="shared" si="5"/>
        <v xml:space="preserve"> </v>
      </c>
      <c r="K116" s="32" t="str">
        <f t="shared" si="6"/>
        <v xml:space="preserve"> </v>
      </c>
      <c r="AB116" s="29"/>
    </row>
    <row r="117" spans="1:41" s="5" customFormat="1" ht="15.75" x14ac:dyDescent="0.25">
      <c r="A117" s="440"/>
      <c r="C117" s="437"/>
      <c r="D117" s="358" t="str">
        <f t="shared" si="7"/>
        <v/>
      </c>
      <c r="E117" s="362"/>
      <c r="F117" s="361"/>
      <c r="G117" s="350"/>
      <c r="H117" s="358"/>
      <c r="J117" s="32" t="str">
        <f t="shared" si="5"/>
        <v xml:space="preserve"> </v>
      </c>
      <c r="K117" s="32" t="str">
        <f t="shared" si="6"/>
        <v xml:space="preserve"> </v>
      </c>
      <c r="AB117" s="29"/>
    </row>
    <row r="118" spans="1:41" s="5" customFormat="1" ht="15.75" x14ac:dyDescent="0.25">
      <c r="A118" s="440"/>
      <c r="C118" s="437"/>
      <c r="D118" s="358" t="str">
        <f t="shared" si="7"/>
        <v/>
      </c>
      <c r="E118" s="345"/>
      <c r="F118" s="359"/>
      <c r="G118" s="350"/>
      <c r="H118" s="358"/>
      <c r="J118" s="32" t="str">
        <f t="shared" si="5"/>
        <v xml:space="preserve"> </v>
      </c>
      <c r="K118" s="32" t="str">
        <f t="shared" si="6"/>
        <v xml:space="preserve"> </v>
      </c>
      <c r="AB118" s="28"/>
    </row>
    <row r="119" spans="1:41" s="5" customFormat="1" ht="15.75" x14ac:dyDescent="0.25">
      <c r="C119" s="356"/>
      <c r="D119" s="408">
        <f>COUNT(D52:D118)</f>
        <v>3</v>
      </c>
      <c r="E119" s="213"/>
      <c r="F119" s="408">
        <f>COUNT(F52:F118)</f>
        <v>3</v>
      </c>
      <c r="G119" s="409"/>
      <c r="H119" s="408">
        <f t="shared" ref="H119" si="8">COUNT(H52:H118)</f>
        <v>3</v>
      </c>
      <c r="J119" s="32" t="str">
        <f t="shared" si="5"/>
        <v xml:space="preserve"> </v>
      </c>
      <c r="K119" s="32" t="str">
        <f t="shared" si="6"/>
        <v xml:space="preserve"> </v>
      </c>
      <c r="AB119" s="28"/>
    </row>
    <row r="120" spans="1:41" s="41" customFormat="1" ht="15.75" x14ac:dyDescent="0.25">
      <c r="C120" s="410"/>
      <c r="D120" s="378"/>
      <c r="E120" s="411"/>
      <c r="F120" s="412"/>
      <c r="G120" s="413"/>
      <c r="H120" s="378"/>
      <c r="J120" s="32" t="str">
        <f t="shared" si="5"/>
        <v xml:space="preserve"> </v>
      </c>
      <c r="K120" s="32" t="str">
        <f t="shared" si="6"/>
        <v xml:space="preserve"> </v>
      </c>
      <c r="AB120" s="145"/>
    </row>
    <row r="121" spans="1:41" s="41" customFormat="1" ht="15.75" x14ac:dyDescent="0.25">
      <c r="C121" s="410"/>
      <c r="D121" s="378"/>
      <c r="E121" s="411"/>
      <c r="F121" s="412"/>
      <c r="G121" s="413"/>
      <c r="H121" s="378"/>
      <c r="J121" s="32" t="str">
        <f t="shared" si="5"/>
        <v xml:space="preserve"> </v>
      </c>
      <c r="K121" s="32" t="str">
        <f t="shared" si="6"/>
        <v xml:space="preserve"> </v>
      </c>
      <c r="AB121" s="145"/>
    </row>
    <row r="122" spans="1:41" s="5" customFormat="1" ht="31.5" x14ac:dyDescent="0.25">
      <c r="A122" s="440">
        <v>2</v>
      </c>
      <c r="C122" s="437" t="s">
        <v>430</v>
      </c>
      <c r="D122" s="358">
        <f>D121+1</f>
        <v>1</v>
      </c>
      <c r="E122" s="362" t="str">
        <f>"She doesn’t always behave as well as she could in each "&amp;VLOOKUP(1,L122:AO122,A1,FALSE)&amp;" lesson which is a shame."</f>
        <v>She doesn’t always behave as well as she could in each Maths lesson which is a shame.</v>
      </c>
      <c r="F122" s="361">
        <v>1</v>
      </c>
      <c r="G122" s="350" t="str">
        <f>"He doesn’t always behave as well as he could in each "&amp;VLOOKUP(1,L122:AO122,A1,FALSE)&amp;" lesson which is a shame."</f>
        <v>He doesn’t always behave as well as he could in each Maths lesson which is a shame.</v>
      </c>
      <c r="H122" s="358">
        <v>1</v>
      </c>
      <c r="J122" s="32" t="str">
        <f t="shared" si="5"/>
        <v xml:space="preserve"> </v>
      </c>
      <c r="K122" s="32" t="str">
        <f t="shared" si="6"/>
        <v xml:space="preserve"> </v>
      </c>
      <c r="L122" s="32">
        <v>1</v>
      </c>
      <c r="M122" s="32" t="s">
        <v>544</v>
      </c>
      <c r="N122" s="32"/>
      <c r="O122" s="32"/>
      <c r="P122" s="32"/>
      <c r="Q122" s="32" t="s">
        <v>547</v>
      </c>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row>
    <row r="123" spans="1:41" s="5" customFormat="1" ht="47.25" x14ac:dyDescent="0.25">
      <c r="A123" s="440"/>
      <c r="C123" s="437"/>
      <c r="D123" s="358">
        <f t="shared" ref="D123:D168" si="9">IF(E123="","",D122+1)</f>
        <v>2</v>
      </c>
      <c r="E123" s="362" t="s">
        <v>257</v>
      </c>
      <c r="F123" s="361">
        <v>1</v>
      </c>
      <c r="G123" s="350" t="s">
        <v>400</v>
      </c>
      <c r="H123" s="358">
        <v>1</v>
      </c>
      <c r="J123" s="32" t="str">
        <f t="shared" si="5"/>
        <v xml:space="preserve"> </v>
      </c>
      <c r="K123" s="32" t="str">
        <f t="shared" si="6"/>
        <v xml:space="preserve"> </v>
      </c>
      <c r="AB123" s="28" t="s">
        <v>17</v>
      </c>
    </row>
    <row r="124" spans="1:41" s="5" customFormat="1" ht="31.5" x14ac:dyDescent="0.25">
      <c r="A124" s="440"/>
      <c r="C124" s="437"/>
      <c r="D124" s="358">
        <f t="shared" si="9"/>
        <v>3</v>
      </c>
      <c r="E124" s="362" t="s">
        <v>370</v>
      </c>
      <c r="F124" s="361">
        <v>1</v>
      </c>
      <c r="G124" s="350" t="s">
        <v>395</v>
      </c>
      <c r="H124" s="358">
        <v>1</v>
      </c>
      <c r="J124" s="32" t="str">
        <f t="shared" si="5"/>
        <v xml:space="preserve"> </v>
      </c>
      <c r="K124" s="32" t="str">
        <f t="shared" si="6"/>
        <v xml:space="preserve"> </v>
      </c>
      <c r="AB124" s="28" t="s">
        <v>20</v>
      </c>
    </row>
    <row r="125" spans="1:41" s="5" customFormat="1" ht="15.75" x14ac:dyDescent="0.25">
      <c r="A125" s="440"/>
      <c r="C125" s="437"/>
      <c r="D125" s="358"/>
      <c r="E125" s="362"/>
      <c r="F125" s="361"/>
      <c r="G125" s="350"/>
      <c r="H125" s="358"/>
      <c r="J125" s="32" t="str">
        <f t="shared" si="5"/>
        <v xml:space="preserve"> </v>
      </c>
      <c r="K125" s="32" t="str">
        <f t="shared" si="6"/>
        <v xml:space="preserve"> </v>
      </c>
      <c r="AB125" s="28" t="s">
        <v>25</v>
      </c>
    </row>
    <row r="126" spans="1:41" s="5" customFormat="1" ht="31.5" x14ac:dyDescent="0.25">
      <c r="A126" s="440"/>
      <c r="C126" s="437"/>
      <c r="D126" s="358"/>
      <c r="E126" s="362"/>
      <c r="F126" s="361"/>
      <c r="G126" s="350"/>
      <c r="H126" s="358"/>
      <c r="J126" s="32" t="str">
        <f t="shared" si="5"/>
        <v xml:space="preserve"> </v>
      </c>
      <c r="K126" s="32" t="str">
        <f t="shared" si="6"/>
        <v xml:space="preserve"> </v>
      </c>
      <c r="AB126" s="28" t="s">
        <v>21</v>
      </c>
    </row>
    <row r="127" spans="1:41" s="5" customFormat="1" ht="31.5" x14ac:dyDescent="0.25">
      <c r="A127" s="440"/>
      <c r="C127" s="437"/>
      <c r="D127" s="358"/>
      <c r="E127" s="362"/>
      <c r="F127" s="361"/>
      <c r="G127" s="350"/>
      <c r="H127" s="358"/>
      <c r="J127" s="32" t="str">
        <f t="shared" si="5"/>
        <v xml:space="preserve"> </v>
      </c>
      <c r="K127" s="32" t="str">
        <f t="shared" si="6"/>
        <v xml:space="preserve"> </v>
      </c>
      <c r="AB127" s="29" t="s">
        <v>23</v>
      </c>
    </row>
    <row r="128" spans="1:41" s="5" customFormat="1" ht="30" x14ac:dyDescent="0.25">
      <c r="A128" s="440"/>
      <c r="C128" s="437"/>
      <c r="D128" s="358"/>
      <c r="E128" s="362"/>
      <c r="F128" s="361"/>
      <c r="G128" s="350"/>
      <c r="H128" s="358"/>
      <c r="J128" s="32" t="str">
        <f t="shared" si="5"/>
        <v xml:space="preserve"> </v>
      </c>
      <c r="K128" s="32" t="str">
        <f t="shared" si="6"/>
        <v xml:space="preserve"> </v>
      </c>
      <c r="AB128" s="30" t="s">
        <v>29</v>
      </c>
    </row>
    <row r="129" spans="1:28" s="5" customFormat="1" ht="31.5" x14ac:dyDescent="0.25">
      <c r="A129" s="440"/>
      <c r="C129" s="437"/>
      <c r="D129" s="358"/>
      <c r="E129" s="362"/>
      <c r="F129" s="361"/>
      <c r="G129" s="350"/>
      <c r="H129" s="358"/>
      <c r="J129" s="32" t="str">
        <f t="shared" si="5"/>
        <v xml:space="preserve"> </v>
      </c>
      <c r="K129" s="32" t="str">
        <f t="shared" si="6"/>
        <v xml:space="preserve"> </v>
      </c>
      <c r="AB129" s="28" t="s">
        <v>30</v>
      </c>
    </row>
    <row r="130" spans="1:28" s="5" customFormat="1" ht="31.5" x14ac:dyDescent="0.25">
      <c r="A130" s="440"/>
      <c r="C130" s="437"/>
      <c r="D130" s="358"/>
      <c r="E130" s="362"/>
      <c r="F130" s="361"/>
      <c r="G130" s="350"/>
      <c r="H130" s="358"/>
      <c r="J130" s="32" t="str">
        <f t="shared" si="5"/>
        <v xml:space="preserve"> </v>
      </c>
      <c r="K130" s="32" t="str">
        <f t="shared" si="6"/>
        <v xml:space="preserve"> </v>
      </c>
      <c r="AB130" s="28" t="s">
        <v>31</v>
      </c>
    </row>
    <row r="131" spans="1:28" s="5" customFormat="1" ht="31.5" x14ac:dyDescent="0.25">
      <c r="A131" s="440"/>
      <c r="C131" s="437"/>
      <c r="D131" s="358"/>
      <c r="E131" s="362"/>
      <c r="F131" s="361"/>
      <c r="G131" s="350"/>
      <c r="H131" s="358"/>
      <c r="J131" s="32" t="str">
        <f t="shared" si="5"/>
        <v xml:space="preserve"> </v>
      </c>
      <c r="K131" s="32" t="str">
        <f t="shared" si="6"/>
        <v xml:space="preserve"> </v>
      </c>
      <c r="AB131" s="28" t="s">
        <v>212</v>
      </c>
    </row>
    <row r="132" spans="1:28" s="5" customFormat="1" ht="31.5" x14ac:dyDescent="0.25">
      <c r="A132" s="440"/>
      <c r="C132" s="437"/>
      <c r="D132" s="358"/>
      <c r="E132" s="362"/>
      <c r="F132" s="361"/>
      <c r="G132" s="350"/>
      <c r="H132" s="358"/>
      <c r="J132" s="32" t="str">
        <f t="shared" si="5"/>
        <v xml:space="preserve"> </v>
      </c>
      <c r="K132" s="32" t="str">
        <f t="shared" si="6"/>
        <v xml:space="preserve"> </v>
      </c>
      <c r="AB132" s="28" t="s">
        <v>213</v>
      </c>
    </row>
    <row r="133" spans="1:28" s="5" customFormat="1" ht="15.75" x14ac:dyDescent="0.25">
      <c r="A133" s="440"/>
      <c r="C133" s="437"/>
      <c r="D133" s="358"/>
      <c r="E133" s="362"/>
      <c r="F133" s="361"/>
      <c r="G133" s="350"/>
      <c r="H133" s="358"/>
      <c r="J133" s="32" t="str">
        <f t="shared" si="5"/>
        <v xml:space="preserve"> </v>
      </c>
      <c r="K133" s="32" t="str">
        <f t="shared" si="6"/>
        <v xml:space="preserve"> </v>
      </c>
      <c r="AB133" s="28"/>
    </row>
    <row r="134" spans="1:28" s="5" customFormat="1" ht="15.75" x14ac:dyDescent="0.25">
      <c r="A134" s="440"/>
      <c r="C134" s="437"/>
      <c r="D134" s="358"/>
      <c r="E134" s="362"/>
      <c r="F134" s="361"/>
      <c r="G134" s="350"/>
      <c r="H134" s="358"/>
      <c r="J134" s="32" t="str">
        <f t="shared" ref="J134:J197" si="10">IF(OR(LEFT(E134,1)=" ",RIGHT(E134,1)=" ",),1," ")</f>
        <v xml:space="preserve"> </v>
      </c>
      <c r="K134" s="32" t="str">
        <f t="shared" ref="K134:K197" si="11">IF(OR(LEFT(G134,1)=" ",RIGHT(G134,1)=" ",),1," ")</f>
        <v xml:space="preserve"> </v>
      </c>
      <c r="AB134" s="28"/>
    </row>
    <row r="135" spans="1:28" s="5" customFormat="1" ht="15.75" x14ac:dyDescent="0.25">
      <c r="A135" s="440"/>
      <c r="C135" s="437"/>
      <c r="D135" s="358"/>
      <c r="E135" s="362"/>
      <c r="F135" s="361"/>
      <c r="G135" s="350"/>
      <c r="H135" s="358"/>
      <c r="J135" s="32" t="str">
        <f t="shared" si="10"/>
        <v xml:space="preserve"> </v>
      </c>
      <c r="K135" s="32" t="str">
        <f t="shared" si="11"/>
        <v xml:space="preserve"> </v>
      </c>
      <c r="AB135" s="28"/>
    </row>
    <row r="136" spans="1:28" s="5" customFormat="1" ht="15.75" x14ac:dyDescent="0.25">
      <c r="A136" s="440"/>
      <c r="C136" s="437"/>
      <c r="D136" s="358"/>
      <c r="E136" s="362"/>
      <c r="F136" s="361"/>
      <c r="G136" s="350"/>
      <c r="H136" s="358"/>
      <c r="J136" s="32" t="str">
        <f t="shared" si="10"/>
        <v xml:space="preserve"> </v>
      </c>
      <c r="K136" s="32" t="str">
        <f t="shared" si="11"/>
        <v xml:space="preserve"> </v>
      </c>
      <c r="AB136" s="28"/>
    </row>
    <row r="137" spans="1:28" s="5" customFormat="1" ht="15.75" x14ac:dyDescent="0.25">
      <c r="A137" s="440"/>
      <c r="C137" s="437"/>
      <c r="D137" s="358"/>
      <c r="E137" s="362"/>
      <c r="F137" s="361"/>
      <c r="G137" s="350"/>
      <c r="H137" s="358"/>
      <c r="J137" s="32" t="str">
        <f t="shared" si="10"/>
        <v xml:space="preserve"> </v>
      </c>
      <c r="K137" s="32" t="str">
        <f t="shared" si="11"/>
        <v xml:space="preserve"> </v>
      </c>
      <c r="AB137" s="28"/>
    </row>
    <row r="138" spans="1:28" s="5" customFormat="1" ht="15.75" x14ac:dyDescent="0.25">
      <c r="A138" s="440"/>
      <c r="C138" s="437"/>
      <c r="D138" s="358"/>
      <c r="E138" s="414"/>
      <c r="F138" s="361"/>
      <c r="G138" s="414"/>
      <c r="H138" s="358"/>
      <c r="J138" s="32" t="str">
        <f t="shared" si="10"/>
        <v xml:space="preserve"> </v>
      </c>
      <c r="K138" s="32" t="str">
        <f t="shared" si="11"/>
        <v xml:space="preserve"> </v>
      </c>
      <c r="AB138" s="28"/>
    </row>
    <row r="139" spans="1:28" s="5" customFormat="1" ht="15.75" x14ac:dyDescent="0.25">
      <c r="A139" s="440"/>
      <c r="C139" s="437"/>
      <c r="D139" s="358"/>
      <c r="E139" s="362"/>
      <c r="F139" s="361"/>
      <c r="G139" s="350"/>
      <c r="H139" s="358"/>
      <c r="J139" s="32" t="str">
        <f t="shared" si="10"/>
        <v xml:space="preserve"> </v>
      </c>
      <c r="K139" s="32" t="str">
        <f t="shared" si="11"/>
        <v xml:space="preserve"> </v>
      </c>
      <c r="AB139" s="28"/>
    </row>
    <row r="140" spans="1:28" s="5" customFormat="1" ht="15.75" x14ac:dyDescent="0.25">
      <c r="A140" s="440"/>
      <c r="C140" s="437"/>
      <c r="D140" s="358"/>
      <c r="E140" s="362"/>
      <c r="F140" s="361"/>
      <c r="G140" s="350"/>
      <c r="H140" s="358"/>
      <c r="J140" s="32" t="str">
        <f t="shared" si="10"/>
        <v xml:space="preserve"> </v>
      </c>
      <c r="K140" s="32" t="str">
        <f t="shared" si="11"/>
        <v xml:space="preserve"> </v>
      </c>
      <c r="AB140" s="28"/>
    </row>
    <row r="141" spans="1:28" s="5" customFormat="1" ht="15.75" x14ac:dyDescent="0.25">
      <c r="A141" s="440"/>
      <c r="C141" s="437"/>
      <c r="D141" s="358"/>
      <c r="E141" s="362"/>
      <c r="F141" s="361"/>
      <c r="G141" s="350"/>
      <c r="H141" s="358"/>
      <c r="J141" s="32" t="str">
        <f t="shared" si="10"/>
        <v xml:space="preserve"> </v>
      </c>
      <c r="K141" s="32" t="str">
        <f t="shared" si="11"/>
        <v xml:space="preserve"> </v>
      </c>
      <c r="AB141" s="28"/>
    </row>
    <row r="142" spans="1:28" s="5" customFormat="1" ht="15.75" x14ac:dyDescent="0.25">
      <c r="A142" s="440"/>
      <c r="C142" s="437"/>
      <c r="D142" s="358"/>
      <c r="E142" s="362"/>
      <c r="F142" s="361"/>
      <c r="G142" s="350"/>
      <c r="H142" s="358"/>
      <c r="J142" s="32" t="str">
        <f t="shared" si="10"/>
        <v xml:space="preserve"> </v>
      </c>
      <c r="K142" s="32" t="str">
        <f t="shared" si="11"/>
        <v xml:space="preserve"> </v>
      </c>
      <c r="AB142" s="28"/>
    </row>
    <row r="143" spans="1:28" s="5" customFormat="1" ht="15.75" x14ac:dyDescent="0.25">
      <c r="A143" s="440"/>
      <c r="C143" s="437"/>
      <c r="D143" s="358"/>
      <c r="E143" s="362"/>
      <c r="F143" s="361"/>
      <c r="G143" s="350"/>
      <c r="H143" s="358"/>
      <c r="J143" s="32" t="str">
        <f t="shared" si="10"/>
        <v xml:space="preserve"> </v>
      </c>
      <c r="K143" s="32" t="str">
        <f t="shared" si="11"/>
        <v xml:space="preserve"> </v>
      </c>
      <c r="AB143" s="28"/>
    </row>
    <row r="144" spans="1:28" s="5" customFormat="1" ht="15.75" x14ac:dyDescent="0.25">
      <c r="A144" s="440"/>
      <c r="C144" s="437"/>
      <c r="D144" s="358"/>
      <c r="E144" s="362"/>
      <c r="F144" s="361"/>
      <c r="G144" s="350"/>
      <c r="H144" s="358"/>
      <c r="J144" s="32" t="str">
        <f t="shared" si="10"/>
        <v xml:space="preserve"> </v>
      </c>
      <c r="K144" s="32" t="str">
        <f t="shared" si="11"/>
        <v xml:space="preserve"> </v>
      </c>
      <c r="AB144" s="28"/>
    </row>
    <row r="145" spans="1:28" s="5" customFormat="1" ht="15.75" x14ac:dyDescent="0.25">
      <c r="A145" s="440"/>
      <c r="C145" s="437"/>
      <c r="D145" s="358"/>
      <c r="E145" s="362"/>
      <c r="F145" s="361"/>
      <c r="G145" s="350"/>
      <c r="H145" s="358"/>
      <c r="J145" s="32" t="str">
        <f t="shared" si="10"/>
        <v xml:space="preserve"> </v>
      </c>
      <c r="K145" s="32" t="str">
        <f t="shared" si="11"/>
        <v xml:space="preserve"> </v>
      </c>
      <c r="AB145" s="28"/>
    </row>
    <row r="146" spans="1:28" s="5" customFormat="1" ht="15.75" x14ac:dyDescent="0.25">
      <c r="A146" s="440"/>
      <c r="C146" s="437"/>
      <c r="D146" s="358"/>
      <c r="E146" s="362"/>
      <c r="F146" s="361"/>
      <c r="G146" s="350"/>
      <c r="H146" s="358"/>
      <c r="J146" s="32" t="str">
        <f t="shared" si="10"/>
        <v xml:space="preserve"> </v>
      </c>
      <c r="K146" s="32" t="str">
        <f t="shared" si="11"/>
        <v xml:space="preserve"> </v>
      </c>
      <c r="AB146" s="28"/>
    </row>
    <row r="147" spans="1:28" s="5" customFormat="1" ht="15.75" x14ac:dyDescent="0.25">
      <c r="A147" s="440"/>
      <c r="C147" s="437"/>
      <c r="D147" s="358"/>
      <c r="E147" s="362"/>
      <c r="F147" s="361"/>
      <c r="G147" s="350"/>
      <c r="H147" s="358"/>
      <c r="J147" s="32" t="str">
        <f t="shared" si="10"/>
        <v xml:space="preserve"> </v>
      </c>
      <c r="K147" s="32" t="str">
        <f t="shared" si="11"/>
        <v xml:space="preserve"> </v>
      </c>
      <c r="AB147" s="28"/>
    </row>
    <row r="148" spans="1:28" s="5" customFormat="1" ht="15.75" x14ac:dyDescent="0.25">
      <c r="A148" s="440"/>
      <c r="C148" s="437"/>
      <c r="D148" s="358"/>
      <c r="E148" s="362"/>
      <c r="F148" s="361"/>
      <c r="G148" s="350"/>
      <c r="H148" s="358"/>
      <c r="J148" s="32" t="str">
        <f t="shared" si="10"/>
        <v xml:space="preserve"> </v>
      </c>
      <c r="K148" s="32" t="str">
        <f t="shared" si="11"/>
        <v xml:space="preserve"> </v>
      </c>
      <c r="AB148" s="28"/>
    </row>
    <row r="149" spans="1:28" s="5" customFormat="1" ht="15.75" x14ac:dyDescent="0.25">
      <c r="A149" s="440"/>
      <c r="C149" s="437"/>
      <c r="D149" s="358"/>
      <c r="E149" s="362"/>
      <c r="F149" s="361"/>
      <c r="G149" s="395"/>
      <c r="H149" s="358"/>
      <c r="J149" s="32" t="str">
        <f t="shared" si="10"/>
        <v xml:space="preserve"> </v>
      </c>
      <c r="K149" s="32" t="str">
        <f t="shared" si="11"/>
        <v xml:space="preserve"> </v>
      </c>
      <c r="AB149" s="28"/>
    </row>
    <row r="150" spans="1:28" s="5" customFormat="1" ht="15.75" x14ac:dyDescent="0.25">
      <c r="A150" s="440"/>
      <c r="C150" s="437"/>
      <c r="D150" s="358"/>
      <c r="E150" s="362"/>
      <c r="F150" s="361"/>
      <c r="G150" s="350"/>
      <c r="H150" s="358"/>
      <c r="J150" s="32" t="str">
        <f t="shared" si="10"/>
        <v xml:space="preserve"> </v>
      </c>
      <c r="K150" s="32" t="str">
        <f t="shared" si="11"/>
        <v xml:space="preserve"> </v>
      </c>
      <c r="AB150" s="28"/>
    </row>
    <row r="151" spans="1:28" s="5" customFormat="1" ht="15.75" x14ac:dyDescent="0.25">
      <c r="A151" s="440"/>
      <c r="C151" s="437"/>
      <c r="D151" s="358"/>
      <c r="E151" s="362"/>
      <c r="F151" s="361"/>
      <c r="G151" s="350"/>
      <c r="H151" s="358"/>
      <c r="J151" s="32" t="str">
        <f t="shared" si="10"/>
        <v xml:space="preserve"> </v>
      </c>
      <c r="K151" s="32" t="str">
        <f t="shared" si="11"/>
        <v xml:space="preserve"> </v>
      </c>
      <c r="AB151" s="28"/>
    </row>
    <row r="152" spans="1:28" s="5" customFormat="1" ht="15.75" x14ac:dyDescent="0.25">
      <c r="A152" s="440"/>
      <c r="C152" s="437"/>
      <c r="D152" s="358"/>
      <c r="E152" s="362"/>
      <c r="F152" s="361"/>
      <c r="G152" s="350"/>
      <c r="H152" s="358"/>
      <c r="J152" s="32" t="str">
        <f t="shared" si="10"/>
        <v xml:space="preserve"> </v>
      </c>
      <c r="K152" s="32" t="str">
        <f t="shared" si="11"/>
        <v xml:space="preserve"> </v>
      </c>
      <c r="AB152" s="28"/>
    </row>
    <row r="153" spans="1:28" s="5" customFormat="1" ht="15.75" x14ac:dyDescent="0.25">
      <c r="A153" s="440"/>
      <c r="C153" s="437"/>
      <c r="D153" s="358"/>
      <c r="E153" s="362"/>
      <c r="F153" s="361"/>
      <c r="G153" s="350"/>
      <c r="H153" s="358"/>
      <c r="J153" s="32" t="str">
        <f t="shared" si="10"/>
        <v xml:space="preserve"> </v>
      </c>
      <c r="K153" s="32" t="str">
        <f t="shared" si="11"/>
        <v xml:space="preserve"> </v>
      </c>
      <c r="AB153" s="28"/>
    </row>
    <row r="154" spans="1:28" s="5" customFormat="1" ht="15.75" x14ac:dyDescent="0.25">
      <c r="A154" s="440"/>
      <c r="C154" s="437"/>
      <c r="D154" s="358"/>
      <c r="E154" s="362"/>
      <c r="F154" s="361"/>
      <c r="G154" s="350"/>
      <c r="H154" s="358"/>
      <c r="J154" s="32" t="str">
        <f t="shared" si="10"/>
        <v xml:space="preserve"> </v>
      </c>
      <c r="K154" s="32" t="str">
        <f t="shared" si="11"/>
        <v xml:space="preserve"> </v>
      </c>
      <c r="AB154" s="28"/>
    </row>
    <row r="155" spans="1:28" s="5" customFormat="1" ht="15.75" x14ac:dyDescent="0.25">
      <c r="A155" s="440"/>
      <c r="C155" s="437"/>
      <c r="D155" s="358"/>
      <c r="E155" s="362"/>
      <c r="F155" s="361"/>
      <c r="G155" s="350"/>
      <c r="H155" s="358"/>
      <c r="J155" s="32" t="str">
        <f t="shared" si="10"/>
        <v xml:space="preserve"> </v>
      </c>
      <c r="K155" s="32" t="str">
        <f t="shared" si="11"/>
        <v xml:space="preserve"> </v>
      </c>
      <c r="AB155" s="28"/>
    </row>
    <row r="156" spans="1:28" s="5" customFormat="1" ht="15.75" x14ac:dyDescent="0.25">
      <c r="A156" s="440"/>
      <c r="C156" s="437"/>
      <c r="D156" s="358"/>
      <c r="E156" s="362"/>
      <c r="F156" s="361"/>
      <c r="G156" s="350"/>
      <c r="H156" s="358"/>
      <c r="J156" s="32" t="str">
        <f t="shared" si="10"/>
        <v xml:space="preserve"> </v>
      </c>
      <c r="K156" s="32" t="str">
        <f t="shared" si="11"/>
        <v xml:space="preserve"> </v>
      </c>
      <c r="AB156" s="28"/>
    </row>
    <row r="157" spans="1:28" s="5" customFormat="1" ht="15.75" x14ac:dyDescent="0.25">
      <c r="A157" s="440"/>
      <c r="C157" s="437"/>
      <c r="D157" s="358"/>
      <c r="E157" s="362"/>
      <c r="F157" s="361"/>
      <c r="G157" s="350"/>
      <c r="H157" s="358"/>
      <c r="J157" s="32" t="str">
        <f t="shared" si="10"/>
        <v xml:space="preserve"> </v>
      </c>
      <c r="K157" s="32" t="str">
        <f t="shared" si="11"/>
        <v xml:space="preserve"> </v>
      </c>
      <c r="AB157" s="28"/>
    </row>
    <row r="158" spans="1:28" s="5" customFormat="1" ht="15.75" x14ac:dyDescent="0.25">
      <c r="A158" s="440"/>
      <c r="C158" s="437"/>
      <c r="D158" s="358"/>
      <c r="E158" s="362"/>
      <c r="F158" s="361"/>
      <c r="G158" s="350"/>
      <c r="H158" s="358"/>
      <c r="J158" s="32" t="str">
        <f t="shared" si="10"/>
        <v xml:space="preserve"> </v>
      </c>
      <c r="K158" s="32" t="str">
        <f t="shared" si="11"/>
        <v xml:space="preserve"> </v>
      </c>
      <c r="AB158" s="28"/>
    </row>
    <row r="159" spans="1:28" s="5" customFormat="1" ht="15.75" x14ac:dyDescent="0.25">
      <c r="A159" s="440"/>
      <c r="C159" s="437"/>
      <c r="D159" s="358"/>
      <c r="E159" s="218"/>
      <c r="F159" s="361"/>
      <c r="G159" s="350"/>
      <c r="H159" s="358"/>
      <c r="J159" s="32" t="str">
        <f t="shared" si="10"/>
        <v xml:space="preserve"> </v>
      </c>
      <c r="K159" s="32" t="str">
        <f t="shared" si="11"/>
        <v xml:space="preserve"> </v>
      </c>
      <c r="AB159" s="28"/>
    </row>
    <row r="160" spans="1:28" s="5" customFormat="1" ht="15.75" x14ac:dyDescent="0.25">
      <c r="A160" s="440"/>
      <c r="C160" s="437"/>
      <c r="D160" s="358"/>
      <c r="E160" s="362"/>
      <c r="F160" s="361"/>
      <c r="G160" s="350"/>
      <c r="H160" s="358"/>
      <c r="J160" s="32" t="str">
        <f t="shared" ref="J160:J163" si="12">IF(OR(LEFT(E160,1)=" ",RIGHT(E160,1)=" ",),1," ")</f>
        <v xml:space="preserve"> </v>
      </c>
      <c r="K160" s="32" t="str">
        <f t="shared" ref="K160:K163" si="13">IF(OR(LEFT(G160,1)=" ",RIGHT(G160,1)=" ",),1," ")</f>
        <v xml:space="preserve"> </v>
      </c>
      <c r="AB160" s="28"/>
    </row>
    <row r="161" spans="1:41" s="5" customFormat="1" ht="15.75" x14ac:dyDescent="0.25">
      <c r="A161" s="440"/>
      <c r="C161" s="437"/>
      <c r="D161" s="358"/>
      <c r="E161" s="362"/>
      <c r="F161" s="361"/>
      <c r="G161" s="350"/>
      <c r="H161" s="358"/>
      <c r="J161" s="32" t="str">
        <f t="shared" si="12"/>
        <v xml:space="preserve"> </v>
      </c>
      <c r="K161" s="32" t="str">
        <f t="shared" si="13"/>
        <v xml:space="preserve"> </v>
      </c>
      <c r="AB161" s="28"/>
    </row>
    <row r="162" spans="1:41" s="5" customFormat="1" ht="15.75" x14ac:dyDescent="0.25">
      <c r="A162" s="440"/>
      <c r="C162" s="437"/>
      <c r="D162" s="358"/>
      <c r="E162" s="362"/>
      <c r="F162" s="361"/>
      <c r="G162" s="350"/>
      <c r="H162" s="358"/>
      <c r="J162" s="32" t="str">
        <f t="shared" si="12"/>
        <v xml:space="preserve"> </v>
      </c>
      <c r="K162" s="32" t="str">
        <f t="shared" si="13"/>
        <v xml:space="preserve"> </v>
      </c>
      <c r="AB162" s="28"/>
    </row>
    <row r="163" spans="1:41" s="5" customFormat="1" ht="15.75" x14ac:dyDescent="0.25">
      <c r="A163" s="440"/>
      <c r="C163" s="437"/>
      <c r="D163" s="358" t="str">
        <f t="shared" si="9"/>
        <v/>
      </c>
      <c r="E163" s="362"/>
      <c r="F163" s="361"/>
      <c r="G163" s="350"/>
      <c r="H163" s="358"/>
      <c r="J163" s="32" t="str">
        <f t="shared" si="12"/>
        <v xml:space="preserve"> </v>
      </c>
      <c r="K163" s="32" t="str">
        <f t="shared" si="13"/>
        <v xml:space="preserve"> </v>
      </c>
      <c r="AB163" s="28"/>
    </row>
    <row r="164" spans="1:41" s="5" customFormat="1" ht="15.75" x14ac:dyDescent="0.25">
      <c r="A164" s="440"/>
      <c r="C164" s="437"/>
      <c r="D164" s="358" t="str">
        <f t="shared" si="9"/>
        <v/>
      </c>
      <c r="E164" s="362"/>
      <c r="F164" s="361"/>
      <c r="G164" s="350"/>
      <c r="H164" s="358"/>
      <c r="J164" s="32" t="str">
        <f t="shared" si="10"/>
        <v xml:space="preserve"> </v>
      </c>
      <c r="K164" s="32" t="str">
        <f t="shared" si="11"/>
        <v xml:space="preserve"> </v>
      </c>
      <c r="AB164" s="28"/>
    </row>
    <row r="165" spans="1:41" s="5" customFormat="1" ht="15.75" x14ac:dyDescent="0.25">
      <c r="A165" s="440"/>
      <c r="C165" s="437"/>
      <c r="D165" s="358" t="str">
        <f t="shared" si="9"/>
        <v/>
      </c>
      <c r="E165" s="362"/>
      <c r="F165" s="361"/>
      <c r="G165" s="350"/>
      <c r="H165" s="358"/>
      <c r="J165" s="32" t="str">
        <f t="shared" si="10"/>
        <v xml:space="preserve"> </v>
      </c>
      <c r="K165" s="32" t="str">
        <f t="shared" si="11"/>
        <v xml:space="preserve"> </v>
      </c>
      <c r="AB165" s="28"/>
    </row>
    <row r="166" spans="1:41" s="5" customFormat="1" ht="15.75" x14ac:dyDescent="0.25">
      <c r="A166" s="440"/>
      <c r="C166" s="437"/>
      <c r="D166" s="358" t="str">
        <f t="shared" si="9"/>
        <v/>
      </c>
      <c r="E166" s="362"/>
      <c r="F166" s="361"/>
      <c r="G166" s="350"/>
      <c r="H166" s="358"/>
      <c r="J166" s="32" t="str">
        <f t="shared" si="10"/>
        <v xml:space="preserve"> </v>
      </c>
      <c r="K166" s="32" t="str">
        <f t="shared" si="11"/>
        <v xml:space="preserve"> </v>
      </c>
      <c r="AB166" s="28"/>
    </row>
    <row r="167" spans="1:41" s="5" customFormat="1" ht="15.75" x14ac:dyDescent="0.25">
      <c r="A167" s="440"/>
      <c r="C167" s="437"/>
      <c r="D167" s="358" t="str">
        <f t="shared" si="9"/>
        <v/>
      </c>
      <c r="E167" s="362"/>
      <c r="F167" s="361"/>
      <c r="G167" s="350"/>
      <c r="H167" s="358"/>
      <c r="J167" s="32" t="str">
        <f t="shared" si="10"/>
        <v xml:space="preserve"> </v>
      </c>
      <c r="K167" s="32" t="str">
        <f t="shared" si="11"/>
        <v xml:space="preserve"> </v>
      </c>
      <c r="AB167" s="28"/>
    </row>
    <row r="168" spans="1:41" s="5" customFormat="1" ht="15.75" x14ac:dyDescent="0.25">
      <c r="A168" s="440"/>
      <c r="C168" s="449"/>
      <c r="D168" s="404" t="str">
        <f t="shared" si="9"/>
        <v/>
      </c>
      <c r="E168" s="401"/>
      <c r="F168" s="402"/>
      <c r="G168" s="403"/>
      <c r="H168" s="404"/>
      <c r="J168" s="32" t="str">
        <f t="shared" si="10"/>
        <v xml:space="preserve"> </v>
      </c>
      <c r="K168" s="32" t="str">
        <f t="shared" si="11"/>
        <v xml:space="preserve"> </v>
      </c>
      <c r="AB168" s="28"/>
    </row>
    <row r="169" spans="1:41" ht="15.75" x14ac:dyDescent="0.25">
      <c r="C169" s="415"/>
      <c r="D169" s="405">
        <f>COUNT(D122:D168)</f>
        <v>3</v>
      </c>
      <c r="E169" s="211"/>
      <c r="F169" s="405">
        <f t="shared" ref="F169:H169" si="14">COUNT(F122:F168)</f>
        <v>3</v>
      </c>
      <c r="G169" s="406"/>
      <c r="H169" s="405">
        <f t="shared" si="14"/>
        <v>3</v>
      </c>
      <c r="J169" s="32" t="str">
        <f t="shared" si="10"/>
        <v xml:space="preserve"> </v>
      </c>
      <c r="K169" s="32" t="str">
        <f t="shared" si="11"/>
        <v xml:space="preserve"> </v>
      </c>
    </row>
    <row r="170" spans="1:41" s="41" customFormat="1" ht="15.75" x14ac:dyDescent="0.25">
      <c r="C170" s="410"/>
      <c r="D170" s="416"/>
      <c r="E170" s="411"/>
      <c r="F170" s="412"/>
      <c r="G170" s="413"/>
      <c r="H170" s="378"/>
      <c r="J170" s="32" t="str">
        <f t="shared" si="10"/>
        <v xml:space="preserve"> </v>
      </c>
      <c r="K170" s="32" t="str">
        <f t="shared" si="11"/>
        <v xml:space="preserve"> </v>
      </c>
      <c r="AB170" s="145"/>
    </row>
    <row r="171" spans="1:41" s="41" customFormat="1" ht="15.75" x14ac:dyDescent="0.25">
      <c r="C171" s="410"/>
      <c r="D171" s="378"/>
      <c r="E171" s="411"/>
      <c r="F171" s="412"/>
      <c r="G171" s="413"/>
      <c r="H171" s="378"/>
      <c r="J171" s="32" t="str">
        <f t="shared" si="10"/>
        <v xml:space="preserve"> </v>
      </c>
      <c r="K171" s="32" t="str">
        <f t="shared" si="11"/>
        <v xml:space="preserve"> </v>
      </c>
      <c r="AB171" s="145"/>
    </row>
    <row r="172" spans="1:41" s="5" customFormat="1" ht="47.25" x14ac:dyDescent="0.25">
      <c r="A172" s="440">
        <v>3</v>
      </c>
      <c r="C172" s="437" t="s">
        <v>59</v>
      </c>
      <c r="D172" s="358">
        <f>D171+1</f>
        <v>1</v>
      </c>
      <c r="E172" s="362" t="str">
        <f>"She doesn’t always behave as well as she could in each "&amp;VLOOKUP(1,L172:AO172,A1,FALSE)&amp;" lesson, by distracting others. This is quite disappointing."</f>
        <v>She doesn’t always behave as well as she could in each Maths lesson, by distracting others. This is quite disappointing.</v>
      </c>
      <c r="F172" s="361">
        <v>1</v>
      </c>
      <c r="G172" s="350" t="str">
        <f>"He doesn’t always behave as well as he could in each "&amp;VLOOKUP(1,L172:AO172,A1,FALSE)&amp;" lesson, by distracting others. This is quite disappointing."</f>
        <v>He doesn’t always behave as well as he could in each Maths lesson, by distracting others. This is quite disappointing.</v>
      </c>
      <c r="H172" s="358">
        <v>1</v>
      </c>
      <c r="J172" s="32" t="str">
        <f t="shared" si="10"/>
        <v xml:space="preserve"> </v>
      </c>
      <c r="K172" s="32" t="str">
        <f t="shared" si="11"/>
        <v xml:space="preserve"> </v>
      </c>
      <c r="L172" s="32">
        <v>1</v>
      </c>
      <c r="M172" s="32" t="s">
        <v>544</v>
      </c>
      <c r="N172" s="32"/>
      <c r="O172" s="32"/>
      <c r="P172" s="32"/>
      <c r="Q172" s="32" t="s">
        <v>547</v>
      </c>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row>
    <row r="173" spans="1:41" s="5" customFormat="1" ht="31.5" x14ac:dyDescent="0.25">
      <c r="A173" s="440"/>
      <c r="C173" s="437"/>
      <c r="D173" s="358">
        <f t="shared" ref="D173:D216" si="15">IF(E173="","",D172+1)</f>
        <v>2</v>
      </c>
      <c r="E173" s="362" t="s">
        <v>258</v>
      </c>
      <c r="F173" s="361">
        <v>1</v>
      </c>
      <c r="G173" s="350" t="s">
        <v>396</v>
      </c>
      <c r="H173" s="358">
        <v>1</v>
      </c>
      <c r="J173" s="32" t="str">
        <f t="shared" si="10"/>
        <v xml:space="preserve"> </v>
      </c>
      <c r="K173" s="32" t="str">
        <f t="shared" si="11"/>
        <v xml:space="preserve"> </v>
      </c>
      <c r="AB173" s="28" t="s">
        <v>16</v>
      </c>
    </row>
    <row r="174" spans="1:41" s="5" customFormat="1" ht="47.25" x14ac:dyDescent="0.25">
      <c r="A174" s="440"/>
      <c r="C174" s="437"/>
      <c r="D174" s="358">
        <f t="shared" si="15"/>
        <v>3</v>
      </c>
      <c r="E174" s="362" t="s">
        <v>371</v>
      </c>
      <c r="F174" s="361">
        <v>1</v>
      </c>
      <c r="G174" s="350" t="s">
        <v>401</v>
      </c>
      <c r="H174" s="358">
        <v>1</v>
      </c>
      <c r="J174" s="32" t="str">
        <f t="shared" si="10"/>
        <v xml:space="preserve"> </v>
      </c>
      <c r="K174" s="32" t="str">
        <f t="shared" si="11"/>
        <v xml:space="preserve"> </v>
      </c>
      <c r="AB174" s="28" t="s">
        <v>18</v>
      </c>
    </row>
    <row r="175" spans="1:41" s="5" customFormat="1" ht="15.75" x14ac:dyDescent="0.25">
      <c r="A175" s="440"/>
      <c r="C175" s="437"/>
      <c r="D175" s="358"/>
      <c r="E175" s="362"/>
      <c r="F175" s="361"/>
      <c r="G175" s="350"/>
      <c r="H175" s="358"/>
      <c r="J175" s="32" t="str">
        <f t="shared" si="10"/>
        <v xml:space="preserve"> </v>
      </c>
      <c r="K175" s="32" t="str">
        <f t="shared" si="11"/>
        <v xml:space="preserve"> </v>
      </c>
      <c r="AB175" s="28" t="s">
        <v>19</v>
      </c>
    </row>
    <row r="176" spans="1:41" s="5" customFormat="1" ht="31.5" x14ac:dyDescent="0.25">
      <c r="A176" s="440"/>
      <c r="C176" s="437"/>
      <c r="D176" s="358"/>
      <c r="E176" s="362"/>
      <c r="F176" s="361"/>
      <c r="G176" s="350"/>
      <c r="H176" s="358"/>
      <c r="J176" s="32" t="str">
        <f t="shared" si="10"/>
        <v xml:space="preserve"> </v>
      </c>
      <c r="K176" s="32" t="str">
        <f t="shared" si="11"/>
        <v xml:space="preserve"> </v>
      </c>
      <c r="AB176" s="28" t="s">
        <v>22</v>
      </c>
    </row>
    <row r="177" spans="1:28" s="5" customFormat="1" ht="31.5" x14ac:dyDescent="0.25">
      <c r="A177" s="440"/>
      <c r="C177" s="437"/>
      <c r="D177" s="358"/>
      <c r="E177" s="362"/>
      <c r="F177" s="361"/>
      <c r="G177" s="350"/>
      <c r="H177" s="358"/>
      <c r="J177" s="32" t="str">
        <f t="shared" si="10"/>
        <v xml:space="preserve"> </v>
      </c>
      <c r="K177" s="32" t="str">
        <f t="shared" si="11"/>
        <v xml:space="preserve"> </v>
      </c>
      <c r="AB177" s="28" t="s">
        <v>211</v>
      </c>
    </row>
    <row r="178" spans="1:28" s="5" customFormat="1" ht="15.75" x14ac:dyDescent="0.25">
      <c r="A178" s="440"/>
      <c r="C178" s="437"/>
      <c r="D178" s="358"/>
      <c r="E178" s="362"/>
      <c r="F178" s="361"/>
      <c r="G178" s="350"/>
      <c r="H178" s="358"/>
      <c r="J178" s="32" t="str">
        <f t="shared" si="10"/>
        <v xml:space="preserve"> </v>
      </c>
      <c r="K178" s="32" t="str">
        <f t="shared" si="11"/>
        <v xml:space="preserve"> </v>
      </c>
      <c r="AB178" s="28" t="s">
        <v>214</v>
      </c>
    </row>
    <row r="179" spans="1:28" s="5" customFormat="1" ht="31.5" x14ac:dyDescent="0.25">
      <c r="A179" s="440"/>
      <c r="C179" s="437"/>
      <c r="D179" s="358"/>
      <c r="E179" s="362"/>
      <c r="F179" s="361"/>
      <c r="G179" s="350"/>
      <c r="H179" s="358"/>
      <c r="J179" s="32" t="str">
        <f t="shared" si="10"/>
        <v xml:space="preserve"> </v>
      </c>
      <c r="K179" s="32" t="str">
        <f t="shared" si="11"/>
        <v xml:space="preserve"> </v>
      </c>
      <c r="AB179" s="28" t="s">
        <v>346</v>
      </c>
    </row>
    <row r="180" spans="1:28" s="5" customFormat="1" ht="15.75" x14ac:dyDescent="0.25">
      <c r="A180" s="440"/>
      <c r="C180" s="437"/>
      <c r="D180" s="358"/>
      <c r="E180" s="362"/>
      <c r="F180" s="361"/>
      <c r="G180" s="350"/>
      <c r="H180" s="358"/>
      <c r="J180" s="32" t="str">
        <f t="shared" si="10"/>
        <v xml:space="preserve"> </v>
      </c>
      <c r="K180" s="32" t="str">
        <f t="shared" si="11"/>
        <v xml:space="preserve"> </v>
      </c>
      <c r="AB180" s="28"/>
    </row>
    <row r="181" spans="1:28" s="5" customFormat="1" ht="15.75" x14ac:dyDescent="0.25">
      <c r="A181" s="440"/>
      <c r="C181" s="437"/>
      <c r="D181" s="358"/>
      <c r="E181" s="362"/>
      <c r="F181" s="361"/>
      <c r="G181" s="350"/>
      <c r="H181" s="358"/>
      <c r="J181" s="32" t="str">
        <f t="shared" si="10"/>
        <v xml:space="preserve"> </v>
      </c>
      <c r="K181" s="32" t="str">
        <f t="shared" si="11"/>
        <v xml:space="preserve"> </v>
      </c>
      <c r="AB181" s="28"/>
    </row>
    <row r="182" spans="1:28" s="5" customFormat="1" ht="15.75" x14ac:dyDescent="0.25">
      <c r="A182" s="440"/>
      <c r="C182" s="437"/>
      <c r="D182" s="358"/>
      <c r="E182" s="362"/>
      <c r="F182" s="361"/>
      <c r="G182" s="350"/>
      <c r="H182" s="358"/>
      <c r="J182" s="32" t="str">
        <f t="shared" si="10"/>
        <v xml:space="preserve"> </v>
      </c>
      <c r="K182" s="32" t="str">
        <f t="shared" si="11"/>
        <v xml:space="preserve"> </v>
      </c>
      <c r="AB182" s="28"/>
    </row>
    <row r="183" spans="1:28" s="5" customFormat="1" ht="15.75" x14ac:dyDescent="0.25">
      <c r="A183" s="440"/>
      <c r="C183" s="437"/>
      <c r="D183" s="358"/>
      <c r="E183" s="362"/>
      <c r="F183" s="361"/>
      <c r="G183" s="350"/>
      <c r="H183" s="358"/>
      <c r="J183" s="32" t="str">
        <f t="shared" si="10"/>
        <v xml:space="preserve"> </v>
      </c>
      <c r="K183" s="32" t="str">
        <f t="shared" si="11"/>
        <v xml:space="preserve"> </v>
      </c>
      <c r="AB183" s="28"/>
    </row>
    <row r="184" spans="1:28" s="5" customFormat="1" ht="15.75" x14ac:dyDescent="0.25">
      <c r="A184" s="440"/>
      <c r="C184" s="437"/>
      <c r="D184" s="358"/>
      <c r="E184" s="362"/>
      <c r="F184" s="361"/>
      <c r="G184" s="350"/>
      <c r="H184" s="358"/>
      <c r="J184" s="32" t="str">
        <f t="shared" si="10"/>
        <v xml:space="preserve"> </v>
      </c>
      <c r="K184" s="32" t="str">
        <f t="shared" si="11"/>
        <v xml:space="preserve"> </v>
      </c>
      <c r="AB184" s="28"/>
    </row>
    <row r="185" spans="1:28" s="5" customFormat="1" ht="15.75" x14ac:dyDescent="0.25">
      <c r="A185" s="440"/>
      <c r="C185" s="437"/>
      <c r="D185" s="358"/>
      <c r="E185" s="362"/>
      <c r="F185" s="361"/>
      <c r="G185" s="350"/>
      <c r="H185" s="358"/>
      <c r="J185" s="32" t="str">
        <f t="shared" si="10"/>
        <v xml:space="preserve"> </v>
      </c>
      <c r="K185" s="32" t="str">
        <f t="shared" si="11"/>
        <v xml:space="preserve"> </v>
      </c>
      <c r="AB185" s="28"/>
    </row>
    <row r="186" spans="1:28" s="5" customFormat="1" ht="15.75" x14ac:dyDescent="0.25">
      <c r="A186" s="440"/>
      <c r="C186" s="437"/>
      <c r="D186" s="358"/>
      <c r="E186" s="166"/>
      <c r="F186" s="361"/>
      <c r="G186" s="350"/>
      <c r="H186" s="358"/>
      <c r="J186" s="32" t="str">
        <f t="shared" si="10"/>
        <v xml:space="preserve"> </v>
      </c>
      <c r="K186" s="32" t="str">
        <f t="shared" si="11"/>
        <v xml:space="preserve"> </v>
      </c>
      <c r="AB186" s="28"/>
    </row>
    <row r="187" spans="1:28" s="5" customFormat="1" ht="15.75" x14ac:dyDescent="0.25">
      <c r="A187" s="440"/>
      <c r="C187" s="437"/>
      <c r="D187" s="358"/>
      <c r="E187" s="212"/>
      <c r="F187" s="361"/>
      <c r="G187" s="350"/>
      <c r="H187" s="358"/>
      <c r="J187" s="32" t="str">
        <f t="shared" si="10"/>
        <v xml:space="preserve"> </v>
      </c>
      <c r="K187" s="32" t="str">
        <f t="shared" si="11"/>
        <v xml:space="preserve"> </v>
      </c>
      <c r="AB187" s="28"/>
    </row>
    <row r="188" spans="1:28" s="5" customFormat="1" ht="15.75" x14ac:dyDescent="0.25">
      <c r="A188" s="440"/>
      <c r="C188" s="437"/>
      <c r="D188" s="358"/>
      <c r="E188" s="362"/>
      <c r="F188" s="361"/>
      <c r="G188" s="350"/>
      <c r="H188" s="358"/>
      <c r="J188" s="32" t="str">
        <f t="shared" si="10"/>
        <v xml:space="preserve"> </v>
      </c>
      <c r="K188" s="32" t="str">
        <f t="shared" si="11"/>
        <v xml:space="preserve"> </v>
      </c>
      <c r="AB188" s="28"/>
    </row>
    <row r="189" spans="1:28" s="5" customFormat="1" ht="15.75" x14ac:dyDescent="0.25">
      <c r="A189" s="440"/>
      <c r="C189" s="437"/>
      <c r="D189" s="358"/>
      <c r="E189" s="360"/>
      <c r="F189" s="361"/>
      <c r="G189" s="350"/>
      <c r="H189" s="358"/>
      <c r="J189" s="32" t="str">
        <f>IF(OR(LEFT(E160,1)=" ",RIGHT(E160,1)=" ",),1," ")</f>
        <v xml:space="preserve"> </v>
      </c>
      <c r="K189" s="32" t="str">
        <f>IF(OR(LEFT(G160,1)=" ",RIGHT(G160,1)=" ",),1," ")</f>
        <v xml:space="preserve"> </v>
      </c>
      <c r="AB189" s="28"/>
    </row>
    <row r="190" spans="1:28" s="5" customFormat="1" ht="15.75" x14ac:dyDescent="0.25">
      <c r="A190" s="440"/>
      <c r="C190" s="437"/>
      <c r="D190" s="358"/>
      <c r="E190" s="360"/>
      <c r="F190" s="361"/>
      <c r="G190" s="350"/>
      <c r="H190" s="358"/>
      <c r="J190" s="32" t="str">
        <f t="shared" ref="J190:J196" si="16">IF(OR(LEFT(E189,1)=" ",RIGHT(E189,1)=" ",),1," ")</f>
        <v xml:space="preserve"> </v>
      </c>
      <c r="K190" s="32" t="str">
        <f t="shared" ref="K190:K196" si="17">IF(OR(LEFT(G189,1)=" ",RIGHT(G189,1)=" ",),1," ")</f>
        <v xml:space="preserve"> </v>
      </c>
      <c r="AB190" s="28"/>
    </row>
    <row r="191" spans="1:28" s="5" customFormat="1" ht="15.75" x14ac:dyDescent="0.25">
      <c r="A191" s="440"/>
      <c r="C191" s="437"/>
      <c r="D191" s="358"/>
      <c r="E191" s="360"/>
      <c r="F191" s="361"/>
      <c r="G191" s="350"/>
      <c r="H191" s="358"/>
      <c r="J191" s="32" t="str">
        <f t="shared" si="16"/>
        <v xml:space="preserve"> </v>
      </c>
      <c r="K191" s="32" t="str">
        <f t="shared" si="17"/>
        <v xml:space="preserve"> </v>
      </c>
      <c r="AB191" s="28"/>
    </row>
    <row r="192" spans="1:28" s="5" customFormat="1" ht="15.75" x14ac:dyDescent="0.25">
      <c r="A192" s="440"/>
      <c r="C192" s="437"/>
      <c r="D192" s="358"/>
      <c r="E192" s="360"/>
      <c r="F192" s="361"/>
      <c r="G192" s="350"/>
      <c r="H192" s="358"/>
      <c r="J192" s="32" t="str">
        <f t="shared" si="16"/>
        <v xml:space="preserve"> </v>
      </c>
      <c r="K192" s="32" t="str">
        <f t="shared" si="17"/>
        <v xml:space="preserve"> </v>
      </c>
      <c r="AB192" s="28"/>
    </row>
    <row r="193" spans="1:28" s="5" customFormat="1" ht="15.75" x14ac:dyDescent="0.25">
      <c r="A193" s="440"/>
      <c r="C193" s="437"/>
      <c r="D193" s="358"/>
      <c r="E193" s="362"/>
      <c r="F193" s="361"/>
      <c r="G193" s="350"/>
      <c r="H193" s="358"/>
      <c r="J193" s="32" t="str">
        <f t="shared" si="16"/>
        <v xml:space="preserve"> </v>
      </c>
      <c r="K193" s="32" t="str">
        <f t="shared" si="17"/>
        <v xml:space="preserve"> </v>
      </c>
      <c r="AB193" s="28"/>
    </row>
    <row r="194" spans="1:28" s="5" customFormat="1" ht="15.75" x14ac:dyDescent="0.25">
      <c r="A194" s="440"/>
      <c r="C194" s="437"/>
      <c r="D194" s="358"/>
      <c r="E194" s="362"/>
      <c r="F194" s="361"/>
      <c r="G194" s="350"/>
      <c r="H194" s="358"/>
      <c r="J194" s="32" t="str">
        <f t="shared" si="16"/>
        <v xml:space="preserve"> </v>
      </c>
      <c r="K194" s="32" t="str">
        <f t="shared" si="17"/>
        <v xml:space="preserve"> </v>
      </c>
      <c r="AB194" s="28"/>
    </row>
    <row r="195" spans="1:28" s="5" customFormat="1" ht="15.75" x14ac:dyDescent="0.25">
      <c r="A195" s="440"/>
      <c r="C195" s="437"/>
      <c r="D195" s="358"/>
      <c r="E195" s="287"/>
      <c r="F195" s="361"/>
      <c r="G195" s="350"/>
      <c r="H195" s="358"/>
      <c r="J195" s="32" t="str">
        <f t="shared" si="16"/>
        <v xml:space="preserve"> </v>
      </c>
      <c r="K195" s="32" t="str">
        <f t="shared" si="17"/>
        <v xml:space="preserve"> </v>
      </c>
      <c r="AB195" s="28"/>
    </row>
    <row r="196" spans="1:28" s="5" customFormat="1" ht="15.75" x14ac:dyDescent="0.25">
      <c r="A196" s="440"/>
      <c r="C196" s="437"/>
      <c r="D196" s="358"/>
      <c r="E196" s="358"/>
      <c r="F196" s="358"/>
      <c r="G196" s="358"/>
      <c r="H196" s="358"/>
      <c r="J196" s="32" t="str">
        <f t="shared" si="16"/>
        <v xml:space="preserve"> </v>
      </c>
      <c r="K196" s="32" t="str">
        <f t="shared" si="17"/>
        <v xml:space="preserve"> </v>
      </c>
      <c r="AB196" s="28"/>
    </row>
    <row r="197" spans="1:28" s="5" customFormat="1" ht="15.75" x14ac:dyDescent="0.25">
      <c r="A197" s="440"/>
      <c r="C197" s="437"/>
      <c r="D197" s="358" t="str">
        <f t="shared" si="15"/>
        <v/>
      </c>
      <c r="E197" s="362"/>
      <c r="F197" s="361"/>
      <c r="G197" s="350"/>
      <c r="H197" s="358"/>
      <c r="J197" s="32" t="str">
        <f t="shared" si="10"/>
        <v xml:space="preserve"> </v>
      </c>
      <c r="K197" s="32" t="str">
        <f t="shared" si="11"/>
        <v xml:space="preserve"> </v>
      </c>
      <c r="AB197" s="28"/>
    </row>
    <row r="198" spans="1:28" s="5" customFormat="1" ht="15.75" x14ac:dyDescent="0.25">
      <c r="A198" s="440"/>
      <c r="C198" s="437"/>
      <c r="D198" s="358" t="str">
        <f t="shared" si="15"/>
        <v/>
      </c>
      <c r="E198" s="362"/>
      <c r="F198" s="361"/>
      <c r="G198" s="350"/>
      <c r="H198" s="358"/>
      <c r="J198" s="32" t="str">
        <f t="shared" ref="J198:J261" si="18">IF(OR(LEFT(E198,1)=" ",RIGHT(E198,1)=" ",),1," ")</f>
        <v xml:space="preserve"> </v>
      </c>
      <c r="K198" s="32" t="str">
        <f t="shared" ref="K198:K261" si="19">IF(OR(LEFT(G198,1)=" ",RIGHT(G198,1)=" ",),1," ")</f>
        <v xml:space="preserve"> </v>
      </c>
      <c r="AB198" s="28"/>
    </row>
    <row r="199" spans="1:28" s="5" customFormat="1" ht="15.75" x14ac:dyDescent="0.25">
      <c r="A199" s="440"/>
      <c r="C199" s="437"/>
      <c r="D199" s="358" t="str">
        <f t="shared" si="15"/>
        <v/>
      </c>
      <c r="E199" s="362"/>
      <c r="F199" s="361"/>
      <c r="G199" s="350"/>
      <c r="H199" s="358"/>
      <c r="J199" s="32" t="str">
        <f t="shared" si="18"/>
        <v xml:space="preserve"> </v>
      </c>
      <c r="K199" s="32" t="str">
        <f t="shared" si="19"/>
        <v xml:space="preserve"> </v>
      </c>
      <c r="AB199" s="28"/>
    </row>
    <row r="200" spans="1:28" s="5" customFormat="1" ht="15.75" x14ac:dyDescent="0.25">
      <c r="A200" s="440"/>
      <c r="C200" s="437"/>
      <c r="D200" s="358" t="str">
        <f t="shared" si="15"/>
        <v/>
      </c>
      <c r="E200" s="362"/>
      <c r="F200" s="361"/>
      <c r="G200" s="350"/>
      <c r="H200" s="358"/>
      <c r="J200" s="32" t="str">
        <f t="shared" si="18"/>
        <v xml:space="preserve"> </v>
      </c>
      <c r="K200" s="32" t="str">
        <f t="shared" si="19"/>
        <v xml:space="preserve"> </v>
      </c>
      <c r="AB200" s="28"/>
    </row>
    <row r="201" spans="1:28" s="5" customFormat="1" ht="15.75" x14ac:dyDescent="0.25">
      <c r="A201" s="440"/>
      <c r="C201" s="437"/>
      <c r="D201" s="358" t="str">
        <f t="shared" si="15"/>
        <v/>
      </c>
      <c r="E201" s="362"/>
      <c r="F201" s="361"/>
      <c r="G201" s="350"/>
      <c r="H201" s="358"/>
      <c r="J201" s="32" t="str">
        <f t="shared" si="18"/>
        <v xml:space="preserve"> </v>
      </c>
      <c r="K201" s="32" t="str">
        <f t="shared" si="19"/>
        <v xml:space="preserve"> </v>
      </c>
      <c r="AB201" s="28"/>
    </row>
    <row r="202" spans="1:28" s="5" customFormat="1" ht="15.75" x14ac:dyDescent="0.25">
      <c r="A202" s="440"/>
      <c r="C202" s="437"/>
      <c r="D202" s="358" t="str">
        <f t="shared" si="15"/>
        <v/>
      </c>
      <c r="E202" s="362"/>
      <c r="F202" s="361"/>
      <c r="G202" s="350"/>
      <c r="H202" s="358"/>
      <c r="J202" s="32" t="str">
        <f t="shared" si="18"/>
        <v xml:space="preserve"> </v>
      </c>
      <c r="K202" s="32" t="str">
        <f t="shared" si="19"/>
        <v xml:space="preserve"> </v>
      </c>
      <c r="AB202" s="28"/>
    </row>
    <row r="203" spans="1:28" s="5" customFormat="1" ht="15.75" x14ac:dyDescent="0.25">
      <c r="A203" s="440"/>
      <c r="C203" s="437"/>
      <c r="D203" s="358" t="str">
        <f t="shared" si="15"/>
        <v/>
      </c>
      <c r="E203" s="362"/>
      <c r="F203" s="361"/>
      <c r="G203" s="350"/>
      <c r="H203" s="358"/>
      <c r="J203" s="32" t="str">
        <f t="shared" si="18"/>
        <v xml:space="preserve"> </v>
      </c>
      <c r="K203" s="32" t="str">
        <f t="shared" si="19"/>
        <v xml:space="preserve"> </v>
      </c>
      <c r="AB203" s="28"/>
    </row>
    <row r="204" spans="1:28" s="5" customFormat="1" ht="15.75" x14ac:dyDescent="0.25">
      <c r="A204" s="440"/>
      <c r="C204" s="437"/>
      <c r="D204" s="358" t="str">
        <f t="shared" si="15"/>
        <v/>
      </c>
      <c r="E204" s="362"/>
      <c r="F204" s="361"/>
      <c r="G204" s="350"/>
      <c r="H204" s="358"/>
      <c r="J204" s="32" t="str">
        <f t="shared" si="18"/>
        <v xml:space="preserve"> </v>
      </c>
      <c r="K204" s="32" t="str">
        <f t="shared" si="19"/>
        <v xml:space="preserve"> </v>
      </c>
      <c r="AB204" s="28"/>
    </row>
    <row r="205" spans="1:28" s="5" customFormat="1" ht="15.75" x14ac:dyDescent="0.25">
      <c r="A205" s="440"/>
      <c r="C205" s="437"/>
      <c r="D205" s="358" t="str">
        <f t="shared" si="15"/>
        <v/>
      </c>
      <c r="E205" s="362"/>
      <c r="F205" s="361"/>
      <c r="G205" s="350"/>
      <c r="H205" s="358"/>
      <c r="J205" s="32" t="str">
        <f t="shared" si="18"/>
        <v xml:space="preserve"> </v>
      </c>
      <c r="K205" s="32" t="str">
        <f t="shared" si="19"/>
        <v xml:space="preserve"> </v>
      </c>
      <c r="AB205" s="28"/>
    </row>
    <row r="206" spans="1:28" s="5" customFormat="1" ht="15.75" x14ac:dyDescent="0.25">
      <c r="A206" s="440"/>
      <c r="C206" s="437"/>
      <c r="D206" s="358" t="str">
        <f t="shared" si="15"/>
        <v/>
      </c>
      <c r="E206" s="362"/>
      <c r="F206" s="361"/>
      <c r="G206" s="350"/>
      <c r="H206" s="358"/>
      <c r="J206" s="32" t="str">
        <f t="shared" si="18"/>
        <v xml:space="preserve"> </v>
      </c>
      <c r="K206" s="32" t="str">
        <f t="shared" si="19"/>
        <v xml:space="preserve"> </v>
      </c>
      <c r="AB206" s="28"/>
    </row>
    <row r="207" spans="1:28" s="5" customFormat="1" ht="15.75" x14ac:dyDescent="0.25">
      <c r="A207" s="440"/>
      <c r="C207" s="437"/>
      <c r="D207" s="358" t="str">
        <f t="shared" si="15"/>
        <v/>
      </c>
      <c r="E207" s="362"/>
      <c r="F207" s="361"/>
      <c r="G207" s="350"/>
      <c r="H207" s="358"/>
      <c r="J207" s="32" t="str">
        <f t="shared" si="18"/>
        <v xml:space="preserve"> </v>
      </c>
      <c r="K207" s="32" t="str">
        <f t="shared" si="19"/>
        <v xml:space="preserve"> </v>
      </c>
      <c r="AB207" s="28"/>
    </row>
    <row r="208" spans="1:28" s="5" customFormat="1" ht="15.75" x14ac:dyDescent="0.25">
      <c r="A208" s="440"/>
      <c r="C208" s="437"/>
      <c r="D208" s="358" t="str">
        <f t="shared" si="15"/>
        <v/>
      </c>
      <c r="E208" s="362"/>
      <c r="F208" s="361"/>
      <c r="G208" s="350"/>
      <c r="H208" s="358"/>
      <c r="J208" s="32" t="str">
        <f t="shared" si="18"/>
        <v xml:space="preserve"> </v>
      </c>
      <c r="K208" s="32" t="str">
        <f t="shared" si="19"/>
        <v xml:space="preserve"> </v>
      </c>
      <c r="AB208" s="28"/>
    </row>
    <row r="209" spans="1:41" s="5" customFormat="1" ht="15.75" x14ac:dyDescent="0.25">
      <c r="A209" s="440"/>
      <c r="C209" s="437"/>
      <c r="D209" s="358" t="str">
        <f t="shared" si="15"/>
        <v/>
      </c>
      <c r="E209" s="362"/>
      <c r="F209" s="361"/>
      <c r="G209" s="350"/>
      <c r="H209" s="358"/>
      <c r="J209" s="32" t="str">
        <f t="shared" si="18"/>
        <v xml:space="preserve"> </v>
      </c>
      <c r="K209" s="32" t="str">
        <f t="shared" si="19"/>
        <v xml:space="preserve"> </v>
      </c>
      <c r="AB209" s="28"/>
    </row>
    <row r="210" spans="1:41" s="5" customFormat="1" ht="15.75" x14ac:dyDescent="0.25">
      <c r="A210" s="440"/>
      <c r="C210" s="437"/>
      <c r="D210" s="358" t="str">
        <f t="shared" si="15"/>
        <v/>
      </c>
      <c r="E210" s="362"/>
      <c r="F210" s="361"/>
      <c r="G210" s="350"/>
      <c r="H210" s="358"/>
      <c r="J210" s="32" t="str">
        <f t="shared" si="18"/>
        <v xml:space="preserve"> </v>
      </c>
      <c r="K210" s="32" t="str">
        <f t="shared" si="19"/>
        <v xml:space="preserve"> </v>
      </c>
      <c r="AB210" s="28"/>
    </row>
    <row r="211" spans="1:41" s="5" customFormat="1" ht="15.75" x14ac:dyDescent="0.25">
      <c r="A211" s="440"/>
      <c r="C211" s="437"/>
      <c r="D211" s="358" t="str">
        <f t="shared" si="15"/>
        <v/>
      </c>
      <c r="E211" s="362"/>
      <c r="F211" s="361"/>
      <c r="G211" s="350"/>
      <c r="H211" s="358"/>
      <c r="J211" s="32" t="str">
        <f t="shared" si="18"/>
        <v xml:space="preserve"> </v>
      </c>
      <c r="K211" s="32" t="str">
        <f t="shared" si="19"/>
        <v xml:space="preserve"> </v>
      </c>
      <c r="AB211" s="28"/>
    </row>
    <row r="212" spans="1:41" s="5" customFormat="1" ht="15.75" x14ac:dyDescent="0.25">
      <c r="A212" s="440"/>
      <c r="C212" s="437"/>
      <c r="D212" s="358" t="str">
        <f t="shared" si="15"/>
        <v/>
      </c>
      <c r="E212" s="362"/>
      <c r="F212" s="361"/>
      <c r="G212" s="350"/>
      <c r="H212" s="358"/>
      <c r="J212" s="32" t="str">
        <f t="shared" si="18"/>
        <v xml:space="preserve"> </v>
      </c>
      <c r="K212" s="32" t="str">
        <f t="shared" si="19"/>
        <v xml:space="preserve"> </v>
      </c>
      <c r="AB212" s="28"/>
    </row>
    <row r="213" spans="1:41" s="5" customFormat="1" ht="15.75" x14ac:dyDescent="0.25">
      <c r="A213" s="440"/>
      <c r="C213" s="437"/>
      <c r="D213" s="358" t="str">
        <f t="shared" si="15"/>
        <v/>
      </c>
      <c r="E213" s="362"/>
      <c r="F213" s="361"/>
      <c r="G213" s="350"/>
      <c r="H213" s="358"/>
      <c r="J213" s="32" t="str">
        <f t="shared" si="18"/>
        <v xml:space="preserve"> </v>
      </c>
      <c r="K213" s="32" t="str">
        <f t="shared" si="19"/>
        <v xml:space="preserve"> </v>
      </c>
      <c r="AB213" s="28"/>
    </row>
    <row r="214" spans="1:41" s="5" customFormat="1" ht="15.75" x14ac:dyDescent="0.25">
      <c r="A214" s="440"/>
      <c r="C214" s="437"/>
      <c r="D214" s="358" t="str">
        <f t="shared" si="15"/>
        <v/>
      </c>
      <c r="E214" s="362"/>
      <c r="F214" s="361"/>
      <c r="G214" s="350"/>
      <c r="H214" s="358"/>
      <c r="J214" s="32" t="str">
        <f t="shared" si="18"/>
        <v xml:space="preserve"> </v>
      </c>
      <c r="K214" s="32" t="str">
        <f t="shared" si="19"/>
        <v xml:space="preserve"> </v>
      </c>
      <c r="AB214" s="28"/>
    </row>
    <row r="215" spans="1:41" s="5" customFormat="1" ht="15.75" x14ac:dyDescent="0.25">
      <c r="A215" s="440"/>
      <c r="C215" s="437"/>
      <c r="D215" s="358" t="str">
        <f t="shared" si="15"/>
        <v/>
      </c>
      <c r="E215" s="362"/>
      <c r="F215" s="361"/>
      <c r="G215" s="350"/>
      <c r="H215" s="358"/>
      <c r="J215" s="32" t="str">
        <f t="shared" si="18"/>
        <v xml:space="preserve"> </v>
      </c>
      <c r="K215" s="32" t="str">
        <f t="shared" si="19"/>
        <v xml:space="preserve"> </v>
      </c>
      <c r="AB215" s="28"/>
    </row>
    <row r="216" spans="1:41" s="5" customFormat="1" ht="15.75" x14ac:dyDescent="0.25">
      <c r="A216" s="440"/>
      <c r="C216" s="437"/>
      <c r="D216" s="404" t="str">
        <f t="shared" si="15"/>
        <v/>
      </c>
      <c r="E216" s="401"/>
      <c r="F216" s="402"/>
      <c r="G216" s="403"/>
      <c r="H216" s="404"/>
      <c r="J216" s="32" t="str">
        <f t="shared" si="18"/>
        <v xml:space="preserve"> </v>
      </c>
      <c r="K216" s="32" t="str">
        <f t="shared" si="19"/>
        <v xml:space="preserve"> </v>
      </c>
      <c r="AB216" s="28"/>
    </row>
    <row r="217" spans="1:41" s="5" customFormat="1" ht="15.75" x14ac:dyDescent="0.25">
      <c r="C217" s="356"/>
      <c r="D217" s="405">
        <f>COUNT(D172:D216)</f>
        <v>3</v>
      </c>
      <c r="E217" s="211"/>
      <c r="F217" s="405">
        <f t="shared" ref="F217:H217" si="20">COUNT(F172:F216)</f>
        <v>3</v>
      </c>
      <c r="G217" s="406"/>
      <c r="H217" s="405">
        <f t="shared" si="20"/>
        <v>3</v>
      </c>
      <c r="J217" s="32" t="str">
        <f t="shared" si="18"/>
        <v xml:space="preserve"> </v>
      </c>
      <c r="K217" s="32" t="str">
        <f t="shared" si="19"/>
        <v xml:space="preserve"> </v>
      </c>
      <c r="AB217" s="28"/>
    </row>
    <row r="218" spans="1:41" s="41" customFormat="1" ht="15.75" x14ac:dyDescent="0.25">
      <c r="C218" s="410"/>
      <c r="D218" s="416"/>
      <c r="E218" s="411"/>
      <c r="F218" s="412"/>
      <c r="G218" s="413"/>
      <c r="H218" s="378"/>
      <c r="J218" s="32" t="str">
        <f t="shared" si="18"/>
        <v xml:space="preserve"> </v>
      </c>
      <c r="K218" s="32" t="str">
        <f t="shared" si="19"/>
        <v xml:space="preserve"> </v>
      </c>
      <c r="AB218" s="145"/>
    </row>
    <row r="219" spans="1:41" s="41" customFormat="1" ht="15.75" x14ac:dyDescent="0.25">
      <c r="C219" s="410"/>
      <c r="D219" s="378"/>
      <c r="E219" s="411"/>
      <c r="F219" s="412"/>
      <c r="G219" s="413"/>
      <c r="H219" s="378"/>
      <c r="J219" s="32" t="str">
        <f t="shared" si="18"/>
        <v xml:space="preserve"> </v>
      </c>
      <c r="K219" s="32" t="str">
        <f t="shared" si="19"/>
        <v xml:space="preserve"> </v>
      </c>
      <c r="AB219" s="145"/>
    </row>
    <row r="220" spans="1:41" s="5" customFormat="1" ht="31.5" x14ac:dyDescent="0.25">
      <c r="A220" s="440">
        <v>4</v>
      </c>
      <c r="C220" s="437" t="s">
        <v>372</v>
      </c>
      <c r="D220" s="358">
        <f>D219+1</f>
        <v>1</v>
      </c>
      <c r="E220" s="362" t="s">
        <v>259</v>
      </c>
      <c r="F220" s="361">
        <v>1</v>
      </c>
      <c r="G220" s="350" t="s">
        <v>397</v>
      </c>
      <c r="H220" s="358">
        <v>1</v>
      </c>
      <c r="J220" s="32" t="str">
        <f t="shared" si="18"/>
        <v xml:space="preserve"> </v>
      </c>
      <c r="K220" s="32" t="str">
        <f t="shared" si="19"/>
        <v xml:space="preserve"> </v>
      </c>
      <c r="AB220" s="29" t="s">
        <v>24</v>
      </c>
    </row>
    <row r="221" spans="1:41" s="5" customFormat="1" ht="47.25" x14ac:dyDescent="0.25">
      <c r="A221" s="440"/>
      <c r="C221" s="437"/>
      <c r="D221" s="358">
        <f t="shared" ref="D221:D264" si="21">IF(E221="","",D220+1)</f>
        <v>2</v>
      </c>
      <c r="E221" s="362" t="str">
        <f>"She finds it hard to act responsibly and continues to disrupt others during "&amp;VLOOKUP(1,L21:AO221,A1,FALSE)&amp;", despite numerous reminders on how to behave."</f>
        <v>She finds it hard to act responsibly and continues to disrupt others during calculations, despite numerous reminders on how to behave.</v>
      </c>
      <c r="F221" s="361">
        <v>1</v>
      </c>
      <c r="G221" s="350" t="str">
        <f>"He finds it hard to act responsibly and continues to disrupt others during "&amp;VLOOKUP(1,L21:AO221,A1,FALSE)&amp;", despite numerous reminders on how to behave."</f>
        <v>He finds it hard to act responsibly and continues to disrupt others during calculations, despite numerous reminders on how to behave.</v>
      </c>
      <c r="H221" s="358">
        <v>1</v>
      </c>
      <c r="J221" s="32" t="str">
        <f t="shared" si="18"/>
        <v xml:space="preserve"> </v>
      </c>
      <c r="K221" s="32" t="str">
        <f t="shared" si="19"/>
        <v xml:space="preserve"> </v>
      </c>
      <c r="L221" s="32">
        <v>1</v>
      </c>
      <c r="M221" s="32" t="s">
        <v>544</v>
      </c>
      <c r="N221" s="32"/>
      <c r="O221" s="32"/>
      <c r="P221" s="32"/>
      <c r="Q221" s="32" t="s">
        <v>547</v>
      </c>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row>
    <row r="222" spans="1:41" s="5" customFormat="1" ht="47.25" x14ac:dyDescent="0.25">
      <c r="A222" s="440"/>
      <c r="C222" s="437"/>
      <c r="D222" s="358">
        <f t="shared" si="21"/>
        <v>3</v>
      </c>
      <c r="E222" s="142" t="s">
        <v>451</v>
      </c>
      <c r="F222" s="361">
        <v>1</v>
      </c>
      <c r="G222" s="142" t="s">
        <v>463</v>
      </c>
      <c r="H222" s="358">
        <v>1</v>
      </c>
      <c r="J222" s="32" t="str">
        <f t="shared" si="18"/>
        <v xml:space="preserve"> </v>
      </c>
      <c r="K222" s="32" t="str">
        <f t="shared" si="19"/>
        <v xml:space="preserve"> </v>
      </c>
      <c r="AB222" s="28" t="s">
        <v>27</v>
      </c>
    </row>
    <row r="223" spans="1:41" s="5" customFormat="1" ht="15.75" x14ac:dyDescent="0.25">
      <c r="A223" s="440"/>
      <c r="C223" s="437"/>
      <c r="D223" s="358"/>
      <c r="E223" s="362"/>
      <c r="F223" s="361"/>
      <c r="G223" s="350"/>
      <c r="H223" s="358"/>
      <c r="J223" s="32" t="str">
        <f t="shared" si="18"/>
        <v xml:space="preserve"> </v>
      </c>
      <c r="K223" s="32" t="str">
        <f t="shared" si="19"/>
        <v xml:space="preserve"> </v>
      </c>
      <c r="AB223" s="28" t="s">
        <v>28</v>
      </c>
    </row>
    <row r="224" spans="1:41" s="5" customFormat="1" ht="15.75" x14ac:dyDescent="0.25">
      <c r="A224" s="440"/>
      <c r="C224" s="437"/>
      <c r="D224" s="358"/>
      <c r="E224" s="362"/>
      <c r="F224" s="361"/>
      <c r="G224" s="350"/>
      <c r="H224" s="358"/>
      <c r="J224" s="32" t="str">
        <f t="shared" si="18"/>
        <v xml:space="preserve"> </v>
      </c>
      <c r="K224" s="32" t="str">
        <f t="shared" si="19"/>
        <v xml:space="preserve"> </v>
      </c>
      <c r="AB224" s="28"/>
    </row>
    <row r="225" spans="1:28" s="5" customFormat="1" ht="15.75" x14ac:dyDescent="0.25">
      <c r="A225" s="440"/>
      <c r="C225" s="437"/>
      <c r="D225" s="358"/>
      <c r="E225" s="142"/>
      <c r="F225" s="361"/>
      <c r="G225" s="350"/>
      <c r="H225" s="358"/>
      <c r="J225" s="32" t="str">
        <f t="shared" si="18"/>
        <v xml:space="preserve"> </v>
      </c>
      <c r="K225" s="32" t="str">
        <f t="shared" si="19"/>
        <v xml:space="preserve"> </v>
      </c>
      <c r="AB225" s="28"/>
    </row>
    <row r="226" spans="1:28" s="5" customFormat="1" ht="15.75" x14ac:dyDescent="0.25">
      <c r="A226" s="440"/>
      <c r="C226" s="437"/>
      <c r="D226" s="358"/>
      <c r="E226" s="362"/>
      <c r="F226" s="361"/>
      <c r="G226" s="350"/>
      <c r="H226" s="358"/>
      <c r="J226" s="32" t="str">
        <f t="shared" si="18"/>
        <v xml:space="preserve"> </v>
      </c>
      <c r="K226" s="32" t="str">
        <f t="shared" si="19"/>
        <v xml:space="preserve"> </v>
      </c>
      <c r="AB226" s="28"/>
    </row>
    <row r="227" spans="1:28" s="5" customFormat="1" ht="15.75" x14ac:dyDescent="0.25">
      <c r="A227" s="440"/>
      <c r="C227" s="437"/>
      <c r="D227" s="358"/>
      <c r="E227" s="414"/>
      <c r="F227" s="361"/>
      <c r="G227" s="350"/>
      <c r="H227" s="358"/>
      <c r="J227" s="32" t="str">
        <f t="shared" si="18"/>
        <v xml:space="preserve"> </v>
      </c>
      <c r="K227" s="32" t="str">
        <f t="shared" si="19"/>
        <v xml:space="preserve"> </v>
      </c>
      <c r="AB227" s="28"/>
    </row>
    <row r="228" spans="1:28" s="5" customFormat="1" ht="15.75" x14ac:dyDescent="0.25">
      <c r="A228" s="440"/>
      <c r="C228" s="437"/>
      <c r="D228" s="358"/>
      <c r="E228" s="362"/>
      <c r="F228" s="361"/>
      <c r="G228" s="350"/>
      <c r="H228" s="358"/>
      <c r="J228" s="32" t="str">
        <f t="shared" si="18"/>
        <v xml:space="preserve"> </v>
      </c>
      <c r="K228" s="32" t="str">
        <f t="shared" si="19"/>
        <v xml:space="preserve"> </v>
      </c>
      <c r="AB228" s="28"/>
    </row>
    <row r="229" spans="1:28" s="5" customFormat="1" ht="15.75" x14ac:dyDescent="0.25">
      <c r="A229" s="440"/>
      <c r="C229" s="437"/>
      <c r="D229" s="358"/>
      <c r="E229" s="362"/>
      <c r="F229" s="361"/>
      <c r="G229" s="350"/>
      <c r="H229" s="358"/>
      <c r="J229" s="32" t="str">
        <f t="shared" si="18"/>
        <v xml:space="preserve"> </v>
      </c>
      <c r="K229" s="32" t="str">
        <f t="shared" si="19"/>
        <v xml:space="preserve"> </v>
      </c>
      <c r="AB229" s="28"/>
    </row>
    <row r="230" spans="1:28" s="5" customFormat="1" ht="15.75" x14ac:dyDescent="0.25">
      <c r="A230" s="440"/>
      <c r="C230" s="437"/>
      <c r="D230" s="358"/>
      <c r="E230" s="362"/>
      <c r="F230" s="361"/>
      <c r="G230" s="350"/>
      <c r="H230" s="358"/>
      <c r="J230" s="32" t="str">
        <f t="shared" si="18"/>
        <v xml:space="preserve"> </v>
      </c>
      <c r="K230" s="32" t="str">
        <f t="shared" si="19"/>
        <v xml:space="preserve"> </v>
      </c>
      <c r="AB230" s="28"/>
    </row>
    <row r="231" spans="1:28" s="5" customFormat="1" ht="15.75" x14ac:dyDescent="0.25">
      <c r="A231" s="440"/>
      <c r="C231" s="437"/>
      <c r="D231" s="358"/>
      <c r="E231" s="362"/>
      <c r="F231" s="361"/>
      <c r="G231" s="350"/>
      <c r="H231" s="358"/>
      <c r="J231" s="32" t="str">
        <f t="shared" si="18"/>
        <v xml:space="preserve"> </v>
      </c>
      <c r="K231" s="32" t="str">
        <f t="shared" si="19"/>
        <v xml:space="preserve"> </v>
      </c>
      <c r="AB231" s="28"/>
    </row>
    <row r="232" spans="1:28" s="5" customFormat="1" ht="15.75" x14ac:dyDescent="0.25">
      <c r="A232" s="440"/>
      <c r="C232" s="437"/>
      <c r="D232" s="358"/>
      <c r="E232" s="362"/>
      <c r="F232" s="361"/>
      <c r="G232" s="350"/>
      <c r="H232" s="358"/>
      <c r="J232" s="32" t="str">
        <f t="shared" si="18"/>
        <v xml:space="preserve"> </v>
      </c>
      <c r="K232" s="32" t="str">
        <f t="shared" si="19"/>
        <v xml:space="preserve"> </v>
      </c>
      <c r="AB232" s="28"/>
    </row>
    <row r="233" spans="1:28" s="5" customFormat="1" ht="15.75" x14ac:dyDescent="0.25">
      <c r="A233" s="440"/>
      <c r="C233" s="437"/>
      <c r="D233" s="358"/>
      <c r="E233" s="362"/>
      <c r="F233" s="361"/>
      <c r="G233" s="350"/>
      <c r="H233" s="358"/>
      <c r="J233" s="32" t="str">
        <f t="shared" si="18"/>
        <v xml:space="preserve"> </v>
      </c>
      <c r="K233" s="32" t="str">
        <f t="shared" si="19"/>
        <v xml:space="preserve"> </v>
      </c>
      <c r="AB233" s="28"/>
    </row>
    <row r="234" spans="1:28" s="5" customFormat="1" ht="15.75" x14ac:dyDescent="0.25">
      <c r="A234" s="440"/>
      <c r="C234" s="437"/>
      <c r="D234" s="358"/>
      <c r="E234" s="362"/>
      <c r="F234" s="361"/>
      <c r="G234" s="350"/>
      <c r="H234" s="358"/>
      <c r="J234" s="32" t="str">
        <f t="shared" si="18"/>
        <v xml:space="preserve"> </v>
      </c>
      <c r="K234" s="32" t="str">
        <f t="shared" si="19"/>
        <v xml:space="preserve"> </v>
      </c>
      <c r="AB234" s="28"/>
    </row>
    <row r="235" spans="1:28" s="5" customFormat="1" ht="15.75" x14ac:dyDescent="0.25">
      <c r="A235" s="440"/>
      <c r="C235" s="437"/>
      <c r="D235" s="358"/>
      <c r="E235" s="362"/>
      <c r="F235" s="361"/>
      <c r="G235" s="350"/>
      <c r="H235" s="358"/>
      <c r="J235" s="32" t="str">
        <f t="shared" si="18"/>
        <v xml:space="preserve"> </v>
      </c>
      <c r="K235" s="32" t="str">
        <f t="shared" si="19"/>
        <v xml:space="preserve"> </v>
      </c>
      <c r="AB235" s="28"/>
    </row>
    <row r="236" spans="1:28" s="5" customFormat="1" ht="15.75" x14ac:dyDescent="0.25">
      <c r="A236" s="440"/>
      <c r="C236" s="437"/>
      <c r="D236" s="358"/>
      <c r="E236" s="362"/>
      <c r="F236" s="361"/>
      <c r="G236" s="350"/>
      <c r="H236" s="358"/>
      <c r="J236" s="32" t="str">
        <f t="shared" si="18"/>
        <v xml:space="preserve"> </v>
      </c>
      <c r="K236" s="32" t="str">
        <f t="shared" si="19"/>
        <v xml:space="preserve"> </v>
      </c>
      <c r="AB236" s="28"/>
    </row>
    <row r="237" spans="1:28" s="5" customFormat="1" ht="15.75" x14ac:dyDescent="0.25">
      <c r="A237" s="440"/>
      <c r="C237" s="437"/>
      <c r="D237" s="358"/>
      <c r="E237" s="362"/>
      <c r="F237" s="361"/>
      <c r="G237" s="350"/>
      <c r="H237" s="358"/>
      <c r="J237" s="32" t="str">
        <f t="shared" si="18"/>
        <v xml:space="preserve"> </v>
      </c>
      <c r="K237" s="32" t="str">
        <f t="shared" si="19"/>
        <v xml:space="preserve"> </v>
      </c>
      <c r="AB237" s="28"/>
    </row>
    <row r="238" spans="1:28" s="5" customFormat="1" ht="15.75" x14ac:dyDescent="0.25">
      <c r="A238" s="440"/>
      <c r="C238" s="437"/>
      <c r="D238" s="358" t="str">
        <f t="shared" si="21"/>
        <v/>
      </c>
      <c r="E238" s="362"/>
      <c r="F238" s="361"/>
      <c r="G238" s="350"/>
      <c r="H238" s="358"/>
      <c r="J238" s="32" t="str">
        <f t="shared" si="18"/>
        <v xml:space="preserve"> </v>
      </c>
      <c r="K238" s="32" t="str">
        <f t="shared" si="19"/>
        <v xml:space="preserve"> </v>
      </c>
      <c r="AB238" s="28"/>
    </row>
    <row r="239" spans="1:28" s="5" customFormat="1" ht="15.75" x14ac:dyDescent="0.25">
      <c r="A239" s="440"/>
      <c r="C239" s="437"/>
      <c r="D239" s="358" t="str">
        <f t="shared" si="21"/>
        <v/>
      </c>
      <c r="E239" s="362"/>
      <c r="F239" s="361"/>
      <c r="G239" s="350"/>
      <c r="H239" s="358"/>
      <c r="J239" s="32" t="str">
        <f t="shared" si="18"/>
        <v xml:space="preserve"> </v>
      </c>
      <c r="K239" s="32" t="str">
        <f t="shared" si="19"/>
        <v xml:space="preserve"> </v>
      </c>
      <c r="AB239" s="28"/>
    </row>
    <row r="240" spans="1:28" s="5" customFormat="1" ht="15.75" x14ac:dyDescent="0.25">
      <c r="A240" s="440"/>
      <c r="C240" s="437"/>
      <c r="D240" s="358" t="str">
        <f t="shared" si="21"/>
        <v/>
      </c>
      <c r="E240" s="362"/>
      <c r="F240" s="361"/>
      <c r="G240" s="350"/>
      <c r="H240" s="358"/>
      <c r="J240" s="32" t="str">
        <f t="shared" si="18"/>
        <v xml:space="preserve"> </v>
      </c>
      <c r="K240" s="32" t="str">
        <f t="shared" si="19"/>
        <v xml:space="preserve"> </v>
      </c>
      <c r="AB240" s="28"/>
    </row>
    <row r="241" spans="1:28" s="5" customFormat="1" ht="15.75" x14ac:dyDescent="0.25">
      <c r="A241" s="440"/>
      <c r="C241" s="437"/>
      <c r="D241" s="358" t="str">
        <f t="shared" si="21"/>
        <v/>
      </c>
      <c r="E241" s="362"/>
      <c r="F241" s="361"/>
      <c r="G241" s="350"/>
      <c r="H241" s="358"/>
      <c r="J241" s="32" t="str">
        <f t="shared" si="18"/>
        <v xml:space="preserve"> </v>
      </c>
      <c r="K241" s="32" t="str">
        <f t="shared" si="19"/>
        <v xml:space="preserve"> </v>
      </c>
      <c r="AB241" s="28"/>
    </row>
    <row r="242" spans="1:28" s="5" customFormat="1" ht="15.75" x14ac:dyDescent="0.25">
      <c r="A242" s="440"/>
      <c r="C242" s="437"/>
      <c r="D242" s="358" t="str">
        <f t="shared" si="21"/>
        <v/>
      </c>
      <c r="E242" s="362"/>
      <c r="F242" s="361"/>
      <c r="G242" s="350"/>
      <c r="H242" s="358"/>
      <c r="J242" s="32" t="str">
        <f t="shared" si="18"/>
        <v xml:space="preserve"> </v>
      </c>
      <c r="K242" s="32" t="str">
        <f t="shared" si="19"/>
        <v xml:space="preserve"> </v>
      </c>
      <c r="AB242" s="28"/>
    </row>
    <row r="243" spans="1:28" s="5" customFormat="1" ht="15.75" x14ac:dyDescent="0.25">
      <c r="A243" s="440"/>
      <c r="C243" s="437"/>
      <c r="D243" s="358" t="str">
        <f t="shared" si="21"/>
        <v/>
      </c>
      <c r="E243" s="362"/>
      <c r="F243" s="361"/>
      <c r="G243" s="350"/>
      <c r="H243" s="358"/>
      <c r="J243" s="32" t="str">
        <f t="shared" si="18"/>
        <v xml:space="preserve"> </v>
      </c>
      <c r="K243" s="32" t="str">
        <f t="shared" si="19"/>
        <v xml:space="preserve"> </v>
      </c>
      <c r="AB243" s="28"/>
    </row>
    <row r="244" spans="1:28" s="5" customFormat="1" ht="15.75" x14ac:dyDescent="0.25">
      <c r="A244" s="440"/>
      <c r="C244" s="437"/>
      <c r="D244" s="358" t="str">
        <f t="shared" si="21"/>
        <v/>
      </c>
      <c r="E244" s="362"/>
      <c r="F244" s="361"/>
      <c r="G244" s="350"/>
      <c r="H244" s="358"/>
      <c r="J244" s="32" t="str">
        <f t="shared" si="18"/>
        <v xml:space="preserve"> </v>
      </c>
      <c r="K244" s="32" t="str">
        <f t="shared" si="19"/>
        <v xml:space="preserve"> </v>
      </c>
      <c r="AB244" s="28"/>
    </row>
    <row r="245" spans="1:28" s="5" customFormat="1" ht="15.75" x14ac:dyDescent="0.25">
      <c r="A245" s="440"/>
      <c r="C245" s="437"/>
      <c r="D245" s="358" t="str">
        <f t="shared" si="21"/>
        <v/>
      </c>
      <c r="E245" s="362"/>
      <c r="F245" s="361"/>
      <c r="G245" s="350"/>
      <c r="H245" s="358"/>
      <c r="J245" s="32" t="str">
        <f t="shared" si="18"/>
        <v xml:space="preserve"> </v>
      </c>
      <c r="K245" s="32" t="str">
        <f t="shared" si="19"/>
        <v xml:space="preserve"> </v>
      </c>
      <c r="AB245" s="28"/>
    </row>
    <row r="246" spans="1:28" s="5" customFormat="1" ht="15.75" x14ac:dyDescent="0.25">
      <c r="A246" s="440"/>
      <c r="C246" s="437"/>
      <c r="D246" s="358" t="str">
        <f t="shared" si="21"/>
        <v/>
      </c>
      <c r="E246" s="362"/>
      <c r="F246" s="361"/>
      <c r="G246" s="350"/>
      <c r="H246" s="358"/>
      <c r="J246" s="32" t="str">
        <f t="shared" si="18"/>
        <v xml:space="preserve"> </v>
      </c>
      <c r="K246" s="32" t="str">
        <f t="shared" si="19"/>
        <v xml:space="preserve"> </v>
      </c>
      <c r="AB246" s="28"/>
    </row>
    <row r="247" spans="1:28" s="5" customFormat="1" ht="15.75" x14ac:dyDescent="0.25">
      <c r="A247" s="440"/>
      <c r="C247" s="437"/>
      <c r="D247" s="358" t="str">
        <f t="shared" si="21"/>
        <v/>
      </c>
      <c r="E247" s="362"/>
      <c r="F247" s="361"/>
      <c r="G247" s="350"/>
      <c r="H247" s="358"/>
      <c r="J247" s="32" t="str">
        <f t="shared" si="18"/>
        <v xml:space="preserve"> </v>
      </c>
      <c r="K247" s="32" t="str">
        <f t="shared" si="19"/>
        <v xml:space="preserve"> </v>
      </c>
      <c r="AB247" s="28"/>
    </row>
    <row r="248" spans="1:28" s="5" customFormat="1" ht="15.75" x14ac:dyDescent="0.25">
      <c r="A248" s="440"/>
      <c r="C248" s="437"/>
      <c r="D248" s="358" t="str">
        <f t="shared" si="21"/>
        <v/>
      </c>
      <c r="E248" s="362"/>
      <c r="F248" s="361"/>
      <c r="G248" s="350"/>
      <c r="H248" s="358"/>
      <c r="J248" s="32" t="str">
        <f t="shared" si="18"/>
        <v xml:space="preserve"> </v>
      </c>
      <c r="K248" s="32" t="str">
        <f t="shared" si="19"/>
        <v xml:space="preserve"> </v>
      </c>
      <c r="AB248" s="28"/>
    </row>
    <row r="249" spans="1:28" s="5" customFormat="1" ht="15.75" x14ac:dyDescent="0.25">
      <c r="A249" s="440"/>
      <c r="C249" s="437"/>
      <c r="D249" s="358" t="str">
        <f t="shared" si="21"/>
        <v/>
      </c>
      <c r="E249" s="362"/>
      <c r="F249" s="361"/>
      <c r="G249" s="350"/>
      <c r="H249" s="358"/>
      <c r="J249" s="32" t="str">
        <f t="shared" si="18"/>
        <v xml:space="preserve"> </v>
      </c>
      <c r="K249" s="32" t="str">
        <f t="shared" si="19"/>
        <v xml:space="preserve"> </v>
      </c>
      <c r="AB249" s="28"/>
    </row>
    <row r="250" spans="1:28" s="5" customFormat="1" ht="15.75" x14ac:dyDescent="0.25">
      <c r="A250" s="440"/>
      <c r="C250" s="437"/>
      <c r="D250" s="358" t="str">
        <f t="shared" si="21"/>
        <v/>
      </c>
      <c r="E250" s="362"/>
      <c r="F250" s="361"/>
      <c r="G250" s="350"/>
      <c r="H250" s="358"/>
      <c r="J250" s="32" t="str">
        <f t="shared" si="18"/>
        <v xml:space="preserve"> </v>
      </c>
      <c r="K250" s="32" t="str">
        <f t="shared" si="19"/>
        <v xml:space="preserve"> </v>
      </c>
      <c r="AB250" s="28"/>
    </row>
    <row r="251" spans="1:28" s="5" customFormat="1" ht="15.75" x14ac:dyDescent="0.25">
      <c r="A251" s="440"/>
      <c r="C251" s="437"/>
      <c r="D251" s="358" t="str">
        <f t="shared" si="21"/>
        <v/>
      </c>
      <c r="E251" s="362"/>
      <c r="F251" s="361"/>
      <c r="G251" s="350"/>
      <c r="H251" s="358"/>
      <c r="J251" s="32" t="str">
        <f t="shared" si="18"/>
        <v xml:space="preserve"> </v>
      </c>
      <c r="K251" s="32" t="str">
        <f t="shared" si="19"/>
        <v xml:space="preserve"> </v>
      </c>
      <c r="AB251" s="28"/>
    </row>
    <row r="252" spans="1:28" s="5" customFormat="1" ht="15.75" x14ac:dyDescent="0.25">
      <c r="A252" s="440"/>
      <c r="C252" s="437"/>
      <c r="D252" s="358" t="str">
        <f t="shared" si="21"/>
        <v/>
      </c>
      <c r="E252" s="362"/>
      <c r="F252" s="361"/>
      <c r="G252" s="350"/>
      <c r="H252" s="358"/>
      <c r="J252" s="32" t="str">
        <f t="shared" si="18"/>
        <v xml:space="preserve"> </v>
      </c>
      <c r="K252" s="32" t="str">
        <f t="shared" si="19"/>
        <v xml:space="preserve"> </v>
      </c>
      <c r="AB252" s="28"/>
    </row>
    <row r="253" spans="1:28" s="5" customFormat="1" ht="15.75" x14ac:dyDescent="0.25">
      <c r="A253" s="440"/>
      <c r="C253" s="437"/>
      <c r="D253" s="358" t="str">
        <f t="shared" si="21"/>
        <v/>
      </c>
      <c r="E253" s="362"/>
      <c r="F253" s="361"/>
      <c r="G253" s="350"/>
      <c r="H253" s="358"/>
      <c r="J253" s="32" t="str">
        <f t="shared" si="18"/>
        <v xml:space="preserve"> </v>
      </c>
      <c r="K253" s="32" t="str">
        <f t="shared" si="19"/>
        <v xml:space="preserve"> </v>
      </c>
      <c r="AB253" s="28"/>
    </row>
    <row r="254" spans="1:28" s="5" customFormat="1" ht="15.75" x14ac:dyDescent="0.25">
      <c r="A254" s="440"/>
      <c r="C254" s="437"/>
      <c r="D254" s="358" t="str">
        <f t="shared" si="21"/>
        <v/>
      </c>
      <c r="E254" s="362"/>
      <c r="F254" s="361"/>
      <c r="G254" s="350"/>
      <c r="H254" s="358"/>
      <c r="J254" s="32" t="str">
        <f t="shared" si="18"/>
        <v xml:space="preserve"> </v>
      </c>
      <c r="K254" s="32" t="str">
        <f t="shared" si="19"/>
        <v xml:space="preserve"> </v>
      </c>
      <c r="AB254" s="28"/>
    </row>
    <row r="255" spans="1:28" s="5" customFormat="1" ht="15.75" x14ac:dyDescent="0.25">
      <c r="A255" s="440"/>
      <c r="C255" s="437"/>
      <c r="D255" s="358" t="str">
        <f t="shared" si="21"/>
        <v/>
      </c>
      <c r="E255" s="362"/>
      <c r="F255" s="361"/>
      <c r="G255" s="350"/>
      <c r="H255" s="358"/>
      <c r="J255" s="32" t="str">
        <f t="shared" si="18"/>
        <v xml:space="preserve"> </v>
      </c>
      <c r="K255" s="32" t="str">
        <f t="shared" si="19"/>
        <v xml:space="preserve"> </v>
      </c>
      <c r="AB255" s="28"/>
    </row>
    <row r="256" spans="1:28" s="5" customFormat="1" ht="15.75" x14ac:dyDescent="0.25">
      <c r="A256" s="440"/>
      <c r="C256" s="437"/>
      <c r="D256" s="358" t="str">
        <f t="shared" si="21"/>
        <v/>
      </c>
      <c r="E256" s="362"/>
      <c r="F256" s="361"/>
      <c r="G256" s="350"/>
      <c r="H256" s="358"/>
      <c r="J256" s="32" t="str">
        <f t="shared" si="18"/>
        <v xml:space="preserve"> </v>
      </c>
      <c r="K256" s="32" t="str">
        <f t="shared" si="19"/>
        <v xml:space="preserve"> </v>
      </c>
      <c r="AB256" s="28"/>
    </row>
    <row r="257" spans="1:28" s="5" customFormat="1" ht="15.75" x14ac:dyDescent="0.25">
      <c r="A257" s="440"/>
      <c r="C257" s="437"/>
      <c r="D257" s="358" t="str">
        <f t="shared" si="21"/>
        <v/>
      </c>
      <c r="E257" s="362"/>
      <c r="F257" s="361"/>
      <c r="G257" s="350"/>
      <c r="H257" s="358"/>
      <c r="J257" s="32" t="str">
        <f t="shared" si="18"/>
        <v xml:space="preserve"> </v>
      </c>
      <c r="K257" s="32" t="str">
        <f t="shared" si="19"/>
        <v xml:space="preserve"> </v>
      </c>
      <c r="AB257" s="28"/>
    </row>
    <row r="258" spans="1:28" s="5" customFormat="1" ht="15.75" x14ac:dyDescent="0.25">
      <c r="A258" s="440"/>
      <c r="C258" s="437"/>
      <c r="D258" s="358" t="str">
        <f t="shared" si="21"/>
        <v/>
      </c>
      <c r="E258" s="362"/>
      <c r="F258" s="361"/>
      <c r="G258" s="350"/>
      <c r="H258" s="358"/>
      <c r="J258" s="32" t="str">
        <f t="shared" si="18"/>
        <v xml:space="preserve"> </v>
      </c>
      <c r="K258" s="32" t="str">
        <f t="shared" si="19"/>
        <v xml:space="preserve"> </v>
      </c>
      <c r="AB258" s="28"/>
    </row>
    <row r="259" spans="1:28" s="5" customFormat="1" ht="15.75" x14ac:dyDescent="0.25">
      <c r="A259" s="440"/>
      <c r="C259" s="437"/>
      <c r="D259" s="358" t="str">
        <f t="shared" si="21"/>
        <v/>
      </c>
      <c r="E259" s="362"/>
      <c r="F259" s="361"/>
      <c r="G259" s="350"/>
      <c r="H259" s="358"/>
      <c r="J259" s="32" t="str">
        <f t="shared" si="18"/>
        <v xml:space="preserve"> </v>
      </c>
      <c r="K259" s="32" t="str">
        <f t="shared" si="19"/>
        <v xml:space="preserve"> </v>
      </c>
      <c r="AB259" s="28"/>
    </row>
    <row r="260" spans="1:28" s="5" customFormat="1" ht="15.75" x14ac:dyDescent="0.25">
      <c r="A260" s="440"/>
      <c r="C260" s="437"/>
      <c r="D260" s="358" t="str">
        <f t="shared" si="21"/>
        <v/>
      </c>
      <c r="E260" s="362"/>
      <c r="F260" s="361"/>
      <c r="G260" s="350"/>
      <c r="H260" s="358"/>
      <c r="J260" s="32" t="str">
        <f t="shared" si="18"/>
        <v xml:space="preserve"> </v>
      </c>
      <c r="K260" s="32" t="str">
        <f t="shared" si="19"/>
        <v xml:space="preserve"> </v>
      </c>
      <c r="AB260" s="28"/>
    </row>
    <row r="261" spans="1:28" s="5" customFormat="1" ht="15.75" x14ac:dyDescent="0.25">
      <c r="A261" s="440"/>
      <c r="C261" s="437"/>
      <c r="D261" s="358" t="str">
        <f t="shared" si="21"/>
        <v/>
      </c>
      <c r="E261" s="362"/>
      <c r="F261" s="361"/>
      <c r="G261" s="350"/>
      <c r="H261" s="358"/>
      <c r="J261" s="32" t="str">
        <f t="shared" si="18"/>
        <v xml:space="preserve"> </v>
      </c>
      <c r="K261" s="32" t="str">
        <f t="shared" si="19"/>
        <v xml:space="preserve"> </v>
      </c>
      <c r="AB261" s="28"/>
    </row>
    <row r="262" spans="1:28" s="5" customFormat="1" ht="15.75" x14ac:dyDescent="0.25">
      <c r="A262" s="440"/>
      <c r="C262" s="437"/>
      <c r="D262" s="358" t="str">
        <f t="shared" si="21"/>
        <v/>
      </c>
      <c r="E262" s="362"/>
      <c r="F262" s="361"/>
      <c r="G262" s="350"/>
      <c r="H262" s="358"/>
      <c r="J262" s="32" t="str">
        <f t="shared" ref="J262:J316" si="22">IF(OR(LEFT(E262,1)=" ",RIGHT(E262,1)=" ",),1," ")</f>
        <v xml:space="preserve"> </v>
      </c>
      <c r="K262" s="32" t="str">
        <f t="shared" ref="K262:K316" si="23">IF(OR(LEFT(G262,1)=" ",RIGHT(G262,1)=" ",),1," ")</f>
        <v xml:space="preserve"> </v>
      </c>
      <c r="AB262" s="28"/>
    </row>
    <row r="263" spans="1:28" s="5" customFormat="1" ht="15.75" x14ac:dyDescent="0.25">
      <c r="A263" s="440"/>
      <c r="C263" s="437"/>
      <c r="D263" s="358" t="str">
        <f t="shared" si="21"/>
        <v/>
      </c>
      <c r="E263" s="362"/>
      <c r="F263" s="361"/>
      <c r="G263" s="350"/>
      <c r="H263" s="358"/>
      <c r="J263" s="32" t="str">
        <f t="shared" si="22"/>
        <v xml:space="preserve"> </v>
      </c>
      <c r="K263" s="32" t="str">
        <f t="shared" si="23"/>
        <v xml:space="preserve"> </v>
      </c>
      <c r="AB263" s="28"/>
    </row>
    <row r="264" spans="1:28" s="5" customFormat="1" ht="15.75" x14ac:dyDescent="0.25">
      <c r="A264" s="440"/>
      <c r="C264" s="437"/>
      <c r="D264" s="358" t="str">
        <f t="shared" si="21"/>
        <v/>
      </c>
      <c r="E264" s="362"/>
      <c r="F264" s="361"/>
      <c r="G264" s="350"/>
      <c r="H264" s="358"/>
      <c r="J264" s="32" t="str">
        <f t="shared" si="22"/>
        <v xml:space="preserve"> </v>
      </c>
      <c r="K264" s="32" t="str">
        <f t="shared" si="23"/>
        <v xml:space="preserve"> </v>
      </c>
      <c r="AB264" s="28"/>
    </row>
    <row r="265" spans="1:28" s="5" customFormat="1" ht="15.75" x14ac:dyDescent="0.25">
      <c r="C265" s="356"/>
      <c r="D265" s="405">
        <f>COUNT(D220:D264)</f>
        <v>3</v>
      </c>
      <c r="E265" s="211"/>
      <c r="F265" s="405">
        <f t="shared" ref="F265:H265" si="24">COUNT(F220:F264)</f>
        <v>3</v>
      </c>
      <c r="G265" s="406"/>
      <c r="H265" s="405">
        <f t="shared" si="24"/>
        <v>3</v>
      </c>
      <c r="J265" s="32" t="str">
        <f t="shared" si="22"/>
        <v xml:space="preserve"> </v>
      </c>
      <c r="K265" s="32" t="str">
        <f t="shared" si="23"/>
        <v xml:space="preserve"> </v>
      </c>
      <c r="AB265" s="28"/>
    </row>
    <row r="266" spans="1:28" ht="15.75" x14ac:dyDescent="0.25">
      <c r="E266" s="418"/>
      <c r="F266" s="419"/>
      <c r="J266" s="32" t="str">
        <f t="shared" si="22"/>
        <v xml:space="preserve"> </v>
      </c>
      <c r="K266" s="32" t="str">
        <f t="shared" si="23"/>
        <v xml:space="preserve"> </v>
      </c>
    </row>
    <row r="267" spans="1:28" ht="15.75" x14ac:dyDescent="0.25">
      <c r="E267" s="418"/>
      <c r="F267" s="419"/>
      <c r="J267" s="32" t="str">
        <f t="shared" si="22"/>
        <v xml:space="preserve"> </v>
      </c>
      <c r="K267" s="32" t="str">
        <f t="shared" si="23"/>
        <v xml:space="preserve"> </v>
      </c>
    </row>
    <row r="268" spans="1:28" ht="15.75" x14ac:dyDescent="0.25">
      <c r="E268" s="418"/>
      <c r="F268" s="419"/>
      <c r="J268" s="32" t="str">
        <f t="shared" si="22"/>
        <v xml:space="preserve"> </v>
      </c>
      <c r="K268" s="32" t="str">
        <f t="shared" si="23"/>
        <v xml:space="preserve"> </v>
      </c>
    </row>
    <row r="269" spans="1:28" ht="15.75" x14ac:dyDescent="0.25">
      <c r="E269" s="418"/>
      <c r="F269" s="419"/>
      <c r="J269" s="32" t="str">
        <f t="shared" si="22"/>
        <v xml:space="preserve"> </v>
      </c>
      <c r="K269" s="32" t="str">
        <f t="shared" si="23"/>
        <v xml:space="preserve"> </v>
      </c>
    </row>
    <row r="270" spans="1:28" ht="15.75" x14ac:dyDescent="0.25">
      <c r="E270" s="418"/>
      <c r="F270" s="419"/>
      <c r="J270" s="32" t="str">
        <f t="shared" si="22"/>
        <v xml:space="preserve"> </v>
      </c>
      <c r="K270" s="32" t="str">
        <f t="shared" si="23"/>
        <v xml:space="preserve"> </v>
      </c>
    </row>
    <row r="271" spans="1:28" ht="15.75" x14ac:dyDescent="0.25">
      <c r="E271" s="418"/>
      <c r="F271" s="419"/>
      <c r="J271" s="32" t="str">
        <f t="shared" si="22"/>
        <v xml:space="preserve"> </v>
      </c>
      <c r="K271" s="32" t="str">
        <f t="shared" si="23"/>
        <v xml:space="preserve"> </v>
      </c>
    </row>
    <row r="272" spans="1:28" ht="15.75" x14ac:dyDescent="0.25">
      <c r="E272" s="418"/>
      <c r="F272" s="419"/>
      <c r="J272" s="32" t="str">
        <f t="shared" si="22"/>
        <v xml:space="preserve"> </v>
      </c>
      <c r="K272" s="32" t="str">
        <f t="shared" si="23"/>
        <v xml:space="preserve"> </v>
      </c>
    </row>
    <row r="273" spans="5:11" ht="15.75" x14ac:dyDescent="0.25">
      <c r="E273" s="418"/>
      <c r="F273" s="419"/>
      <c r="J273" s="32" t="str">
        <f t="shared" si="22"/>
        <v xml:space="preserve"> </v>
      </c>
      <c r="K273" s="32" t="str">
        <f t="shared" si="23"/>
        <v xml:space="preserve"> </v>
      </c>
    </row>
    <row r="274" spans="5:11" ht="15.75" x14ac:dyDescent="0.25">
      <c r="E274" s="418"/>
      <c r="F274" s="419"/>
      <c r="J274" s="32" t="str">
        <f t="shared" si="22"/>
        <v xml:space="preserve"> </v>
      </c>
      <c r="K274" s="32" t="str">
        <f t="shared" si="23"/>
        <v xml:space="preserve"> </v>
      </c>
    </row>
    <row r="275" spans="5:11" ht="15.75" x14ac:dyDescent="0.25">
      <c r="E275" s="418"/>
      <c r="F275" s="419"/>
      <c r="J275" s="32" t="str">
        <f t="shared" si="22"/>
        <v xml:space="preserve"> </v>
      </c>
      <c r="K275" s="32" t="str">
        <f t="shared" si="23"/>
        <v xml:space="preserve"> </v>
      </c>
    </row>
    <row r="276" spans="5:11" ht="15.75" x14ac:dyDescent="0.25">
      <c r="E276" s="418"/>
      <c r="F276" s="419"/>
      <c r="J276" s="32" t="str">
        <f t="shared" si="22"/>
        <v xml:space="preserve"> </v>
      </c>
      <c r="K276" s="32" t="str">
        <f t="shared" si="23"/>
        <v xml:space="preserve"> </v>
      </c>
    </row>
    <row r="277" spans="5:11" ht="15.75" x14ac:dyDescent="0.25">
      <c r="E277" s="418"/>
      <c r="F277" s="419"/>
      <c r="J277" s="32" t="str">
        <f t="shared" si="22"/>
        <v xml:space="preserve"> </v>
      </c>
      <c r="K277" s="32" t="str">
        <f t="shared" si="23"/>
        <v xml:space="preserve"> </v>
      </c>
    </row>
    <row r="278" spans="5:11" ht="15.75" x14ac:dyDescent="0.25">
      <c r="E278" s="418"/>
      <c r="F278" s="419"/>
      <c r="J278" s="32" t="str">
        <f t="shared" si="22"/>
        <v xml:space="preserve"> </v>
      </c>
      <c r="K278" s="32" t="str">
        <f t="shared" si="23"/>
        <v xml:space="preserve"> </v>
      </c>
    </row>
    <row r="279" spans="5:11" ht="15.75" x14ac:dyDescent="0.25">
      <c r="E279" s="418"/>
      <c r="F279" s="419"/>
      <c r="J279" s="32" t="str">
        <f t="shared" si="22"/>
        <v xml:space="preserve"> </v>
      </c>
      <c r="K279" s="32" t="str">
        <f t="shared" si="23"/>
        <v xml:space="preserve"> </v>
      </c>
    </row>
    <row r="280" spans="5:11" ht="15.75" x14ac:dyDescent="0.25">
      <c r="E280" s="418"/>
      <c r="F280" s="419"/>
      <c r="J280" s="32" t="str">
        <f t="shared" si="22"/>
        <v xml:space="preserve"> </v>
      </c>
      <c r="K280" s="32" t="str">
        <f t="shared" si="23"/>
        <v xml:space="preserve"> </v>
      </c>
    </row>
    <row r="281" spans="5:11" ht="15.75" x14ac:dyDescent="0.25">
      <c r="E281" s="418"/>
      <c r="F281" s="419"/>
      <c r="J281" s="32" t="str">
        <f t="shared" si="22"/>
        <v xml:space="preserve"> </v>
      </c>
      <c r="K281" s="32" t="str">
        <f t="shared" si="23"/>
        <v xml:space="preserve"> </v>
      </c>
    </row>
    <row r="282" spans="5:11" ht="15.75" x14ac:dyDescent="0.25">
      <c r="E282" s="418"/>
      <c r="F282" s="419"/>
      <c r="J282" s="32" t="str">
        <f t="shared" si="22"/>
        <v xml:space="preserve"> </v>
      </c>
      <c r="K282" s="32" t="str">
        <f t="shared" si="23"/>
        <v xml:space="preserve"> </v>
      </c>
    </row>
    <row r="283" spans="5:11" ht="15.75" x14ac:dyDescent="0.25">
      <c r="E283" s="418"/>
      <c r="F283" s="419"/>
      <c r="J283" s="32" t="str">
        <f t="shared" si="22"/>
        <v xml:space="preserve"> </v>
      </c>
      <c r="K283" s="32" t="str">
        <f t="shared" si="23"/>
        <v xml:space="preserve"> </v>
      </c>
    </row>
    <row r="284" spans="5:11" ht="15.75" x14ac:dyDescent="0.25">
      <c r="E284" s="418"/>
      <c r="F284" s="419"/>
      <c r="J284" s="32" t="str">
        <f t="shared" si="22"/>
        <v xml:space="preserve"> </v>
      </c>
      <c r="K284" s="32" t="str">
        <f t="shared" si="23"/>
        <v xml:space="preserve"> </v>
      </c>
    </row>
    <row r="285" spans="5:11" ht="15.75" x14ac:dyDescent="0.25">
      <c r="E285" s="418"/>
      <c r="F285" s="419"/>
      <c r="J285" s="32" t="str">
        <f t="shared" si="22"/>
        <v xml:space="preserve"> </v>
      </c>
      <c r="K285" s="32" t="str">
        <f t="shared" si="23"/>
        <v xml:space="preserve"> </v>
      </c>
    </row>
    <row r="286" spans="5:11" ht="15.75" x14ac:dyDescent="0.25">
      <c r="E286" s="418"/>
      <c r="F286" s="419"/>
      <c r="J286" s="32" t="str">
        <f t="shared" si="22"/>
        <v xml:space="preserve"> </v>
      </c>
      <c r="K286" s="32" t="str">
        <f t="shared" si="23"/>
        <v xml:space="preserve"> </v>
      </c>
    </row>
    <row r="287" spans="5:11" ht="15.75" x14ac:dyDescent="0.25">
      <c r="E287" s="418"/>
      <c r="F287" s="419"/>
      <c r="J287" s="32" t="str">
        <f t="shared" si="22"/>
        <v xml:space="preserve"> </v>
      </c>
      <c r="K287" s="32" t="str">
        <f t="shared" si="23"/>
        <v xml:space="preserve"> </v>
      </c>
    </row>
    <row r="288" spans="5:11" ht="15.75" x14ac:dyDescent="0.25">
      <c r="E288" s="418"/>
      <c r="F288" s="419"/>
      <c r="J288" s="32" t="str">
        <f t="shared" si="22"/>
        <v xml:space="preserve"> </v>
      </c>
      <c r="K288" s="32" t="str">
        <f t="shared" si="23"/>
        <v xml:space="preserve"> </v>
      </c>
    </row>
    <row r="289" spans="5:11" ht="15.75" x14ac:dyDescent="0.25">
      <c r="E289" s="418"/>
      <c r="F289" s="419"/>
      <c r="J289" s="32" t="str">
        <f t="shared" si="22"/>
        <v xml:space="preserve"> </v>
      </c>
      <c r="K289" s="32" t="str">
        <f t="shared" si="23"/>
        <v xml:space="preserve"> </v>
      </c>
    </row>
    <row r="290" spans="5:11" ht="15.75" x14ac:dyDescent="0.25">
      <c r="E290" s="418"/>
      <c r="F290" s="419"/>
      <c r="J290" s="32" t="str">
        <f t="shared" si="22"/>
        <v xml:space="preserve"> </v>
      </c>
      <c r="K290" s="32" t="str">
        <f t="shared" si="23"/>
        <v xml:space="preserve"> </v>
      </c>
    </row>
    <row r="291" spans="5:11" ht="15.75" x14ac:dyDescent="0.25">
      <c r="E291" s="418"/>
      <c r="F291" s="419"/>
      <c r="J291" s="32" t="str">
        <f t="shared" si="22"/>
        <v xml:space="preserve"> </v>
      </c>
      <c r="K291" s="32" t="str">
        <f t="shared" si="23"/>
        <v xml:space="preserve"> </v>
      </c>
    </row>
    <row r="292" spans="5:11" ht="15.75" x14ac:dyDescent="0.25">
      <c r="E292" s="418"/>
      <c r="F292" s="419"/>
      <c r="J292" s="32" t="str">
        <f t="shared" si="22"/>
        <v xml:space="preserve"> </v>
      </c>
      <c r="K292" s="32" t="str">
        <f t="shared" si="23"/>
        <v xml:space="preserve"> </v>
      </c>
    </row>
    <row r="293" spans="5:11" ht="15.75" x14ac:dyDescent="0.25">
      <c r="E293" s="418"/>
      <c r="F293" s="419"/>
      <c r="J293" s="32" t="str">
        <f t="shared" si="22"/>
        <v xml:space="preserve"> </v>
      </c>
      <c r="K293" s="32" t="str">
        <f t="shared" si="23"/>
        <v xml:space="preserve"> </v>
      </c>
    </row>
    <row r="294" spans="5:11" ht="15.75" x14ac:dyDescent="0.25">
      <c r="E294" s="418"/>
      <c r="F294" s="419"/>
      <c r="J294" s="32" t="str">
        <f t="shared" si="22"/>
        <v xml:space="preserve"> </v>
      </c>
      <c r="K294" s="32" t="str">
        <f t="shared" si="23"/>
        <v xml:space="preserve"> </v>
      </c>
    </row>
    <row r="295" spans="5:11" ht="15.75" x14ac:dyDescent="0.25">
      <c r="E295" s="418"/>
      <c r="F295" s="419"/>
      <c r="J295" s="32" t="str">
        <f t="shared" si="22"/>
        <v xml:space="preserve"> </v>
      </c>
      <c r="K295" s="32" t="str">
        <f t="shared" si="23"/>
        <v xml:space="preserve"> </v>
      </c>
    </row>
    <row r="296" spans="5:11" ht="15.75" x14ac:dyDescent="0.25">
      <c r="E296" s="418"/>
      <c r="F296" s="419"/>
      <c r="J296" s="32" t="str">
        <f t="shared" si="22"/>
        <v xml:space="preserve"> </v>
      </c>
      <c r="K296" s="32" t="str">
        <f t="shared" si="23"/>
        <v xml:space="preserve"> </v>
      </c>
    </row>
    <row r="297" spans="5:11" ht="15.75" x14ac:dyDescent="0.25">
      <c r="E297" s="418"/>
      <c r="F297" s="419"/>
      <c r="J297" s="32" t="str">
        <f t="shared" si="22"/>
        <v xml:space="preserve"> </v>
      </c>
      <c r="K297" s="32" t="str">
        <f t="shared" si="23"/>
        <v xml:space="preserve"> </v>
      </c>
    </row>
    <row r="298" spans="5:11" ht="15.75" x14ac:dyDescent="0.25">
      <c r="E298" s="418"/>
      <c r="F298" s="419"/>
      <c r="J298" s="32" t="str">
        <f t="shared" si="22"/>
        <v xml:space="preserve"> </v>
      </c>
      <c r="K298" s="32" t="str">
        <f t="shared" si="23"/>
        <v xml:space="preserve"> </v>
      </c>
    </row>
    <row r="299" spans="5:11" ht="15.75" x14ac:dyDescent="0.25">
      <c r="E299" s="418"/>
      <c r="F299" s="419"/>
      <c r="J299" s="32" t="str">
        <f t="shared" si="22"/>
        <v xml:space="preserve"> </v>
      </c>
      <c r="K299" s="32" t="str">
        <f t="shared" si="23"/>
        <v xml:space="preserve"> </v>
      </c>
    </row>
    <row r="300" spans="5:11" ht="15.75" x14ac:dyDescent="0.25">
      <c r="E300" s="418"/>
      <c r="F300" s="419"/>
      <c r="J300" s="32" t="str">
        <f t="shared" si="22"/>
        <v xml:space="preserve"> </v>
      </c>
      <c r="K300" s="32" t="str">
        <f t="shared" si="23"/>
        <v xml:space="preserve"> </v>
      </c>
    </row>
    <row r="301" spans="5:11" ht="15.75" x14ac:dyDescent="0.25">
      <c r="E301" s="418"/>
      <c r="F301" s="419"/>
      <c r="J301" s="32" t="str">
        <f t="shared" si="22"/>
        <v xml:space="preserve"> </v>
      </c>
      <c r="K301" s="32" t="str">
        <f t="shared" si="23"/>
        <v xml:space="preserve"> </v>
      </c>
    </row>
    <row r="302" spans="5:11" ht="15.75" x14ac:dyDescent="0.25">
      <c r="E302" s="418"/>
      <c r="F302" s="419"/>
      <c r="J302" s="32" t="str">
        <f t="shared" si="22"/>
        <v xml:space="preserve"> </v>
      </c>
      <c r="K302" s="32" t="str">
        <f t="shared" si="23"/>
        <v xml:space="preserve"> </v>
      </c>
    </row>
    <row r="303" spans="5:11" ht="15.75" x14ac:dyDescent="0.25">
      <c r="E303" s="418"/>
      <c r="F303" s="419"/>
      <c r="J303" s="32" t="str">
        <f t="shared" si="22"/>
        <v xml:space="preserve"> </v>
      </c>
      <c r="K303" s="32" t="str">
        <f t="shared" si="23"/>
        <v xml:space="preserve"> </v>
      </c>
    </row>
    <row r="304" spans="5:11" ht="15.75" x14ac:dyDescent="0.25">
      <c r="E304" s="418"/>
      <c r="F304" s="419"/>
      <c r="J304" s="32" t="str">
        <f t="shared" si="22"/>
        <v xml:space="preserve"> </v>
      </c>
      <c r="K304" s="32" t="str">
        <f t="shared" si="23"/>
        <v xml:space="preserve"> </v>
      </c>
    </row>
    <row r="305" spans="5:11" ht="15.75" x14ac:dyDescent="0.25">
      <c r="E305" s="418"/>
      <c r="F305" s="419"/>
      <c r="J305" s="32" t="str">
        <f t="shared" si="22"/>
        <v xml:space="preserve"> </v>
      </c>
      <c r="K305" s="32" t="str">
        <f t="shared" si="23"/>
        <v xml:space="preserve"> </v>
      </c>
    </row>
    <row r="306" spans="5:11" ht="15.75" x14ac:dyDescent="0.25">
      <c r="E306" s="418"/>
      <c r="F306" s="419"/>
      <c r="J306" s="32" t="str">
        <f t="shared" si="22"/>
        <v xml:space="preserve"> </v>
      </c>
      <c r="K306" s="32" t="str">
        <f t="shared" si="23"/>
        <v xml:space="preserve"> </v>
      </c>
    </row>
    <row r="307" spans="5:11" ht="15.75" x14ac:dyDescent="0.25">
      <c r="E307" s="418"/>
      <c r="F307" s="419"/>
      <c r="J307" s="32" t="str">
        <f t="shared" si="22"/>
        <v xml:space="preserve"> </v>
      </c>
      <c r="K307" s="32" t="str">
        <f t="shared" si="23"/>
        <v xml:space="preserve"> </v>
      </c>
    </row>
    <row r="308" spans="5:11" ht="15.75" x14ac:dyDescent="0.25">
      <c r="E308" s="418"/>
      <c r="F308" s="419"/>
      <c r="J308" s="32" t="str">
        <f t="shared" si="22"/>
        <v xml:space="preserve"> </v>
      </c>
      <c r="K308" s="32" t="str">
        <f t="shared" si="23"/>
        <v xml:space="preserve"> </v>
      </c>
    </row>
    <row r="309" spans="5:11" ht="15.75" x14ac:dyDescent="0.25">
      <c r="E309" s="418"/>
      <c r="F309" s="419"/>
      <c r="J309" s="32" t="str">
        <f t="shared" si="22"/>
        <v xml:space="preserve"> </v>
      </c>
      <c r="K309" s="32" t="str">
        <f t="shared" si="23"/>
        <v xml:space="preserve"> </v>
      </c>
    </row>
    <row r="310" spans="5:11" ht="15.75" x14ac:dyDescent="0.25">
      <c r="E310" s="418"/>
      <c r="F310" s="419"/>
      <c r="J310" s="32" t="str">
        <f t="shared" si="22"/>
        <v xml:space="preserve"> </v>
      </c>
      <c r="K310" s="32" t="str">
        <f t="shared" si="23"/>
        <v xml:space="preserve"> </v>
      </c>
    </row>
    <row r="311" spans="5:11" ht="15.75" x14ac:dyDescent="0.25">
      <c r="E311" s="418"/>
      <c r="F311" s="419"/>
      <c r="J311" s="32" t="str">
        <f t="shared" si="22"/>
        <v xml:space="preserve"> </v>
      </c>
      <c r="K311" s="32" t="str">
        <f t="shared" si="23"/>
        <v xml:space="preserve"> </v>
      </c>
    </row>
    <row r="312" spans="5:11" ht="15.75" x14ac:dyDescent="0.25">
      <c r="E312" s="418"/>
      <c r="F312" s="419"/>
      <c r="J312" s="32" t="str">
        <f t="shared" si="22"/>
        <v xml:space="preserve"> </v>
      </c>
      <c r="K312" s="32" t="str">
        <f t="shared" si="23"/>
        <v xml:space="preserve"> </v>
      </c>
    </row>
    <row r="313" spans="5:11" ht="15.75" x14ac:dyDescent="0.25">
      <c r="E313" s="418"/>
      <c r="F313" s="419"/>
      <c r="J313" s="32" t="str">
        <f t="shared" si="22"/>
        <v xml:space="preserve"> </v>
      </c>
      <c r="K313" s="32" t="str">
        <f t="shared" si="23"/>
        <v xml:space="preserve"> </v>
      </c>
    </row>
    <row r="314" spans="5:11" ht="15.75" x14ac:dyDescent="0.25">
      <c r="E314" s="418"/>
      <c r="F314" s="419"/>
      <c r="J314" s="32" t="str">
        <f t="shared" si="22"/>
        <v xml:space="preserve"> </v>
      </c>
      <c r="K314" s="32" t="str">
        <f t="shared" si="23"/>
        <v xml:space="preserve"> </v>
      </c>
    </row>
    <row r="315" spans="5:11" ht="15.75" x14ac:dyDescent="0.25">
      <c r="E315" s="418"/>
      <c r="F315" s="419"/>
      <c r="J315" s="32" t="str">
        <f t="shared" si="22"/>
        <v xml:space="preserve"> </v>
      </c>
      <c r="K315" s="32" t="str">
        <f t="shared" si="23"/>
        <v xml:space="preserve"> </v>
      </c>
    </row>
    <row r="316" spans="5:11" ht="15.75" x14ac:dyDescent="0.25">
      <c r="J316" s="32" t="str">
        <f t="shared" si="22"/>
        <v xml:space="preserve"> </v>
      </c>
      <c r="K316" s="32" t="str">
        <f t="shared" si="23"/>
        <v xml:space="preserve"> </v>
      </c>
    </row>
  </sheetData>
  <sheetProtection password="8678" sheet="1" objects="1" scenarios="1" selectLockedCells="1" selectUnlockedCells="1"/>
  <mergeCells count="13">
    <mergeCell ref="B1:E1"/>
    <mergeCell ref="A2:E2"/>
    <mergeCell ref="A52:A118"/>
    <mergeCell ref="C52:C118"/>
    <mergeCell ref="A122:A168"/>
    <mergeCell ref="C122:C168"/>
    <mergeCell ref="C5:C49"/>
    <mergeCell ref="A3:E3"/>
    <mergeCell ref="J4:K4"/>
    <mergeCell ref="A172:A216"/>
    <mergeCell ref="C172:C216"/>
    <mergeCell ref="A220:A264"/>
    <mergeCell ref="C220:C264"/>
  </mergeCells>
  <conditionalFormatting sqref="F218:F264 F266:F1048576 F1:F4 F105:F118 F51:F62 F120:F168 F197:F216 F170:F195">
    <cfRule type="cellIs" dxfId="86" priority="34" operator="equal">
      <formula>1</formula>
    </cfRule>
  </conditionalFormatting>
  <conditionalFormatting sqref="H1:H4 H218:H264 H266:H1048576 F74:F84 H51:H118 H120:H168 H197:H216 H170:H195">
    <cfRule type="cellIs" dxfId="85" priority="32" operator="equal">
      <formula>1</formula>
    </cfRule>
  </conditionalFormatting>
  <conditionalFormatting sqref="F8:F49">
    <cfRule type="cellIs" dxfId="84" priority="25" operator="equal">
      <formula>1</formula>
    </cfRule>
  </conditionalFormatting>
  <conditionalFormatting sqref="H8:H49">
    <cfRule type="cellIs" dxfId="83" priority="24" operator="equal">
      <formula>1</formula>
    </cfRule>
  </conditionalFormatting>
  <conditionalFormatting sqref="E15:E18 E48:E50 E22:E43">
    <cfRule type="duplicateValues" dxfId="82" priority="23"/>
  </conditionalFormatting>
  <conditionalFormatting sqref="G1:G3">
    <cfRule type="cellIs" dxfId="81" priority="22" operator="equal">
      <formula>1</formula>
    </cfRule>
  </conditionalFormatting>
  <conditionalFormatting sqref="F5:F7">
    <cfRule type="cellIs" dxfId="80" priority="21" operator="equal">
      <formula>1</formula>
    </cfRule>
  </conditionalFormatting>
  <conditionalFormatting sqref="H5:H7">
    <cfRule type="cellIs" dxfId="79" priority="20" operator="equal">
      <formula>1</formula>
    </cfRule>
  </conditionalFormatting>
  <conditionalFormatting sqref="E5:E7">
    <cfRule type="duplicateValues" dxfId="78" priority="19"/>
  </conditionalFormatting>
  <conditionalFormatting sqref="E8:E9">
    <cfRule type="duplicateValues" dxfId="77" priority="18"/>
  </conditionalFormatting>
  <conditionalFormatting sqref="E10">
    <cfRule type="duplicateValues" dxfId="76" priority="16"/>
  </conditionalFormatting>
  <conditionalFormatting sqref="G52">
    <cfRule type="duplicateValues" dxfId="75" priority="15"/>
  </conditionalFormatting>
  <conditionalFormatting sqref="G53">
    <cfRule type="duplicateValues" dxfId="74" priority="14"/>
  </conditionalFormatting>
  <conditionalFormatting sqref="E105:E151 E11:E14 E1:E2 E51:E60 G55 E19:E20 E4 E153:E157 E160:E194 E197:E1048576">
    <cfRule type="duplicateValues" dxfId="73" priority="1389"/>
  </conditionalFormatting>
  <conditionalFormatting sqref="F63:F73 F87:F104">
    <cfRule type="cellIs" dxfId="72" priority="12" operator="equal">
      <formula>1</formula>
    </cfRule>
  </conditionalFormatting>
  <conditionalFormatting sqref="E63:E71">
    <cfRule type="duplicateValues" dxfId="71" priority="13"/>
  </conditionalFormatting>
  <conditionalFormatting sqref="E74:E82">
    <cfRule type="duplicateValues" dxfId="70" priority="11"/>
  </conditionalFormatting>
  <conditionalFormatting sqref="E158">
    <cfRule type="duplicateValues" dxfId="69" priority="10"/>
  </conditionalFormatting>
  <conditionalFormatting sqref="E152">
    <cfRule type="duplicateValues" dxfId="68" priority="9"/>
  </conditionalFormatting>
  <conditionalFormatting sqref="J5:K316">
    <cfRule type="cellIs" dxfId="67" priority="8" operator="equal">
      <formula>1</formula>
    </cfRule>
  </conditionalFormatting>
  <conditionalFormatting sqref="G1:G4 G6:G137 G223:G1048576 G197:G221 G139:G195">
    <cfRule type="containsText" dxfId="66" priority="7" operator="containsText" text=" she ">
      <formula>NOT(ISERROR(SEARCH(" she ",G1)))</formula>
    </cfRule>
  </conditionalFormatting>
  <conditionalFormatting sqref="G5">
    <cfRule type="duplicateValues" dxfId="65" priority="6"/>
  </conditionalFormatting>
  <conditionalFormatting sqref="G1:G137 G223:G1048576 G197:G221 G139:G195">
    <cfRule type="containsText" dxfId="64" priority="5" operator="containsText" text=" her ">
      <formula>NOT(ISERROR(SEARCH(" her ",G1)))</formula>
    </cfRule>
  </conditionalFormatting>
  <conditionalFormatting sqref="G138">
    <cfRule type="duplicateValues" dxfId="63" priority="4"/>
  </conditionalFormatting>
  <conditionalFormatting sqref="G222">
    <cfRule type="duplicateValues" dxfId="62" priority="3"/>
  </conditionalFormatting>
  <conditionalFormatting sqref="E1:G1048576">
    <cfRule type="containsText" dxfId="61" priority="2" operator="containsText" text="math">
      <formula>NOT(ISERROR(SEARCH("math",E1)))</formula>
    </cfRule>
  </conditionalFormatting>
  <conditionalFormatting sqref="G1:G1048576">
    <cfRule type="containsText" dxfId="60" priority="1" operator="containsText" text="she">
      <formula>NOT(ISERROR(SEARCH("she",G1)))</formula>
    </cfRule>
  </conditionalFormatting>
  <pageMargins left="0.7" right="0.7" top="0.75" bottom="0.75" header="0.3" footer="0.3"/>
  <pageSetup paperSize="9" scale="17" fitToHeight="0" orientation="portrait" horizontalDpi="4294967293" verticalDpi="4294967293"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7" tint="0.39997558519241921"/>
    <pageSetUpPr fitToPage="1"/>
  </sheetPr>
  <dimension ref="A1:Q99"/>
  <sheetViews>
    <sheetView showGridLines="0" showRowColHeaders="0" topLeftCell="A107" workbookViewId="0">
      <selection activeCell="E12" sqref="E12:I28"/>
    </sheetView>
  </sheetViews>
  <sheetFormatPr defaultColWidth="8.85546875" defaultRowHeight="15" x14ac:dyDescent="0.25"/>
  <cols>
    <col min="1" max="2" width="8.85546875" style="96"/>
    <col min="3" max="3" width="8.85546875" style="149"/>
    <col min="4" max="4" width="8.85546875" style="96"/>
    <col min="5" max="6" width="38" style="136" customWidth="1"/>
    <col min="7" max="7" width="8.85546875" style="144"/>
    <col min="8" max="9" width="38.42578125" style="136" customWidth="1"/>
    <col min="10" max="10" width="9.28515625" style="144" customWidth="1"/>
    <col min="11" max="13" width="9.28515625" style="96" customWidth="1"/>
    <col min="14" max="16384" width="8.85546875" style="96"/>
  </cols>
  <sheetData>
    <row r="1" spans="1:17" customFormat="1" ht="60" customHeight="1" x14ac:dyDescent="0.25">
      <c r="A1" s="135">
        <f>'Front Sheet'!S5</f>
        <v>2</v>
      </c>
      <c r="B1" s="443" t="s">
        <v>539</v>
      </c>
      <c r="C1" s="443"/>
      <c r="D1" s="443"/>
      <c r="E1" s="443"/>
      <c r="F1" s="443"/>
      <c r="G1" s="144"/>
      <c r="H1" s="135"/>
      <c r="I1" s="135"/>
      <c r="J1" s="206" t="str">
        <f>C9</f>
        <v>Last assessment</v>
      </c>
      <c r="K1" s="206" t="str">
        <f>C50</f>
        <v>Average score</v>
      </c>
      <c r="L1" s="206" t="str">
        <f>C75</f>
        <v>In my opinion</v>
      </c>
      <c r="M1" s="206" t="e">
        <f>#REF!</f>
        <v>#REF!</v>
      </c>
    </row>
    <row r="2" spans="1:17" customFormat="1" ht="28.5" x14ac:dyDescent="0.25">
      <c r="C2" s="105"/>
      <c r="E2" s="135"/>
      <c r="F2" s="135"/>
      <c r="G2" s="144"/>
      <c r="H2" s="135"/>
      <c r="I2" s="135"/>
      <c r="J2" s="150">
        <v>1</v>
      </c>
      <c r="K2" s="150">
        <v>2</v>
      </c>
      <c r="L2" s="150">
        <v>3</v>
      </c>
      <c r="M2" s="150">
        <v>4</v>
      </c>
    </row>
    <row r="3" spans="1:17" customFormat="1" ht="28.5" x14ac:dyDescent="0.25">
      <c r="C3" s="105"/>
      <c r="D3" s="107"/>
      <c r="E3" s="136"/>
      <c r="F3" s="136"/>
      <c r="G3" s="144"/>
      <c r="H3" s="135"/>
      <c r="I3" s="135"/>
      <c r="J3" s="151">
        <f>G45</f>
        <v>3</v>
      </c>
      <c r="K3" s="151">
        <f>G71</f>
        <v>3</v>
      </c>
      <c r="L3" s="151">
        <f>G97</f>
        <v>0</v>
      </c>
      <c r="M3" s="151" t="e">
        <f>#REF!</f>
        <v>#REF!</v>
      </c>
    </row>
    <row r="4" spans="1:17" customFormat="1" ht="28.5" x14ac:dyDescent="0.25">
      <c r="C4" s="105"/>
      <c r="D4" s="207"/>
      <c r="E4" s="137"/>
      <c r="F4" s="137"/>
      <c r="G4" s="144"/>
      <c r="H4" s="135"/>
      <c r="I4" s="135"/>
      <c r="J4" s="106"/>
      <c r="K4" s="106"/>
      <c r="L4" s="106"/>
      <c r="M4" s="106"/>
    </row>
    <row r="5" spans="1:17" customFormat="1" ht="28.5" x14ac:dyDescent="0.25">
      <c r="C5" s="105"/>
      <c r="D5" s="207"/>
      <c r="E5" s="137"/>
      <c r="F5" s="137"/>
      <c r="G5" s="144"/>
      <c r="H5" s="135"/>
      <c r="I5" s="135"/>
      <c r="J5" s="106"/>
      <c r="K5" s="106"/>
      <c r="L5" s="106"/>
      <c r="M5" s="106"/>
    </row>
    <row r="6" spans="1:17" customFormat="1" ht="28.5" x14ac:dyDescent="0.25">
      <c r="C6" s="105"/>
      <c r="D6" s="207"/>
      <c r="E6" s="137"/>
      <c r="F6" s="137"/>
      <c r="G6" s="144"/>
      <c r="H6" s="135"/>
      <c r="I6" s="135"/>
      <c r="J6" s="106"/>
      <c r="K6" s="106"/>
      <c r="L6" s="106"/>
      <c r="M6" s="106"/>
    </row>
    <row r="7" spans="1:17" customFormat="1" ht="28.5" x14ac:dyDescent="0.25">
      <c r="C7" s="105"/>
      <c r="D7" s="207"/>
      <c r="E7" s="137"/>
      <c r="F7" s="137"/>
      <c r="G7" s="144"/>
      <c r="H7" s="135"/>
      <c r="I7" s="135"/>
      <c r="J7" s="106"/>
      <c r="K7" s="106"/>
      <c r="L7" s="106"/>
      <c r="M7" s="106"/>
    </row>
    <row r="8" spans="1:17" customFormat="1" ht="28.5" x14ac:dyDescent="0.25">
      <c r="C8" s="105"/>
      <c r="D8" s="207"/>
      <c r="E8" s="137"/>
      <c r="F8" s="137" t="s">
        <v>441</v>
      </c>
      <c r="G8" s="144"/>
      <c r="H8" s="135"/>
      <c r="I8" s="137" t="s">
        <v>441</v>
      </c>
      <c r="J8" s="106"/>
      <c r="K8" s="106"/>
      <c r="L8" s="106"/>
      <c r="M8" s="106"/>
    </row>
    <row r="9" spans="1:17" customFormat="1" x14ac:dyDescent="0.25">
      <c r="C9" s="452" t="s">
        <v>455</v>
      </c>
      <c r="D9" s="32">
        <v>1</v>
      </c>
      <c r="E9" s="138" t="s">
        <v>452</v>
      </c>
      <c r="F9" s="138" t="s">
        <v>440</v>
      </c>
      <c r="G9" s="32">
        <v>1</v>
      </c>
      <c r="H9" s="138" t="s">
        <v>464</v>
      </c>
      <c r="I9" s="138" t="s">
        <v>440</v>
      </c>
      <c r="J9" s="32">
        <v>1</v>
      </c>
      <c r="K9" s="96"/>
      <c r="L9" s="96"/>
      <c r="M9" s="32" t="str">
        <f>IF(OR(LEFT(E9,1)=" ",RIGHT(E9,1)=" ",),1," ")</f>
        <v xml:space="preserve"> </v>
      </c>
      <c r="N9" s="32" t="str">
        <f>IF(OR(LEFT(F9,1)=" ",RIGHT(F9,1)=" ",),1," ")</f>
        <v xml:space="preserve"> </v>
      </c>
      <c r="P9" s="32" t="str">
        <f>IF(OR(LEFT(H9,1)=" ",RIGHT(H9,1)=" ",),1," ")</f>
        <v xml:space="preserve"> </v>
      </c>
      <c r="Q9" s="32" t="str">
        <f>IF(OR(LEFT(I9,1)=" ",RIGHT(I9,1)=" ",),1," ")</f>
        <v xml:space="preserve"> </v>
      </c>
    </row>
    <row r="10" spans="1:17" customFormat="1" x14ac:dyDescent="0.25">
      <c r="C10" s="452"/>
      <c r="D10" s="32">
        <f>IF(E10="","",D9+1)</f>
        <v>2</v>
      </c>
      <c r="E10" s="138" t="s">
        <v>453</v>
      </c>
      <c r="F10" s="138" t="s">
        <v>440</v>
      </c>
      <c r="G10" s="32">
        <v>1</v>
      </c>
      <c r="H10" s="138" t="s">
        <v>466</v>
      </c>
      <c r="I10" s="138" t="s">
        <v>440</v>
      </c>
      <c r="J10" s="32">
        <v>1</v>
      </c>
      <c r="K10" s="96"/>
      <c r="L10" s="96"/>
      <c r="M10" s="32" t="str">
        <f t="shared" ref="M10:M73" si="0">IF(OR(LEFT(E10,1)=" ",RIGHT(E10,1)=" ",),1," ")</f>
        <v xml:space="preserve"> </v>
      </c>
      <c r="N10" s="32" t="str">
        <f t="shared" ref="N10:N73" si="1">IF(OR(LEFT(F10,1)=" ",RIGHT(F10,1)=" ",),1," ")</f>
        <v xml:space="preserve"> </v>
      </c>
      <c r="P10" s="32" t="str">
        <f t="shared" ref="P10:P73" si="2">IF(OR(LEFT(H10,1)=" ",RIGHT(H10,1)=" ",),1," ")</f>
        <v xml:space="preserve"> </v>
      </c>
      <c r="Q10" s="32" t="str">
        <f t="shared" ref="Q10:Q73" si="3">IF(OR(LEFT(I10,1)=" ",RIGHT(I10,1)=" ",),1," ")</f>
        <v xml:space="preserve"> </v>
      </c>
    </row>
    <row r="11" spans="1:17" customFormat="1" x14ac:dyDescent="0.25">
      <c r="C11" s="452"/>
      <c r="D11" s="32">
        <f t="shared" ref="D11:D44" si="4">IF(E11="","",D10+1)</f>
        <v>3</v>
      </c>
      <c r="E11" s="138" t="s">
        <v>454</v>
      </c>
      <c r="F11" s="138" t="s">
        <v>440</v>
      </c>
      <c r="G11" s="32">
        <v>1</v>
      </c>
      <c r="H11" s="138" t="s">
        <v>465</v>
      </c>
      <c r="I11" s="138" t="s">
        <v>440</v>
      </c>
      <c r="J11" s="32">
        <v>1</v>
      </c>
      <c r="K11" s="96"/>
      <c r="L11" s="96"/>
      <c r="M11" s="32" t="str">
        <f t="shared" si="0"/>
        <v xml:space="preserve"> </v>
      </c>
      <c r="N11" s="32" t="str">
        <f t="shared" si="1"/>
        <v xml:space="preserve"> </v>
      </c>
      <c r="P11" s="32" t="str">
        <f t="shared" si="2"/>
        <v xml:space="preserve"> </v>
      </c>
      <c r="Q11" s="32" t="str">
        <f t="shared" si="3"/>
        <v xml:space="preserve"> </v>
      </c>
    </row>
    <row r="12" spans="1:17" customFormat="1" x14ac:dyDescent="0.25">
      <c r="C12" s="452"/>
      <c r="D12" s="32" t="str">
        <f t="shared" si="4"/>
        <v/>
      </c>
      <c r="E12" s="138"/>
      <c r="F12" s="138"/>
      <c r="G12" s="32"/>
      <c r="H12" s="138"/>
      <c r="I12" s="138"/>
      <c r="J12" s="32">
        <v>1</v>
      </c>
      <c r="K12" s="96"/>
      <c r="L12" s="96"/>
      <c r="M12" s="32" t="str">
        <f t="shared" si="0"/>
        <v xml:space="preserve"> </v>
      </c>
      <c r="N12" s="32" t="str">
        <f t="shared" si="1"/>
        <v xml:space="preserve"> </v>
      </c>
      <c r="P12" s="32" t="str">
        <f t="shared" si="2"/>
        <v xml:space="preserve"> </v>
      </c>
      <c r="Q12" s="32" t="str">
        <f t="shared" si="3"/>
        <v xml:space="preserve"> </v>
      </c>
    </row>
    <row r="13" spans="1:17" customFormat="1" x14ac:dyDescent="0.25">
      <c r="C13" s="452"/>
      <c r="D13" s="32" t="str">
        <f t="shared" si="4"/>
        <v/>
      </c>
      <c r="E13" s="138"/>
      <c r="F13" s="138"/>
      <c r="G13" s="32"/>
      <c r="H13" s="138"/>
      <c r="I13" s="138"/>
      <c r="J13" s="32">
        <v>1</v>
      </c>
      <c r="K13" s="96"/>
      <c r="L13" s="96"/>
      <c r="M13" s="32" t="str">
        <f t="shared" si="0"/>
        <v xml:space="preserve"> </v>
      </c>
      <c r="N13" s="32" t="str">
        <f t="shared" si="1"/>
        <v xml:space="preserve"> </v>
      </c>
      <c r="P13" s="32" t="str">
        <f t="shared" si="2"/>
        <v xml:space="preserve"> </v>
      </c>
      <c r="Q13" s="32" t="str">
        <f t="shared" si="3"/>
        <v xml:space="preserve"> </v>
      </c>
    </row>
    <row r="14" spans="1:17" customFormat="1" x14ac:dyDescent="0.25">
      <c r="C14" s="452"/>
      <c r="D14" s="32" t="str">
        <f t="shared" si="4"/>
        <v/>
      </c>
      <c r="E14" s="138"/>
      <c r="F14" s="138"/>
      <c r="G14" s="32"/>
      <c r="H14" s="138"/>
      <c r="I14" s="138"/>
      <c r="J14" s="32">
        <v>1</v>
      </c>
      <c r="K14" s="96"/>
      <c r="L14" s="96"/>
      <c r="M14" s="32" t="str">
        <f t="shared" si="0"/>
        <v xml:space="preserve"> </v>
      </c>
      <c r="N14" s="32" t="str">
        <f t="shared" si="1"/>
        <v xml:space="preserve"> </v>
      </c>
      <c r="P14" s="32" t="str">
        <f t="shared" si="2"/>
        <v xml:space="preserve"> </v>
      </c>
      <c r="Q14" s="32" t="str">
        <f t="shared" si="3"/>
        <v xml:space="preserve"> </v>
      </c>
    </row>
    <row r="15" spans="1:17" customFormat="1" x14ac:dyDescent="0.25">
      <c r="C15" s="452"/>
      <c r="D15" s="32" t="str">
        <f t="shared" si="4"/>
        <v/>
      </c>
      <c r="E15" s="138"/>
      <c r="F15" s="138"/>
      <c r="G15" s="32"/>
      <c r="H15" s="138"/>
      <c r="I15" s="138"/>
      <c r="J15" s="32">
        <v>1</v>
      </c>
      <c r="M15" s="32" t="str">
        <f t="shared" si="0"/>
        <v xml:space="preserve"> </v>
      </c>
      <c r="N15" s="32" t="str">
        <f t="shared" si="1"/>
        <v xml:space="preserve"> </v>
      </c>
      <c r="P15" s="32" t="str">
        <f t="shared" si="2"/>
        <v xml:space="preserve"> </v>
      </c>
      <c r="Q15" s="32" t="str">
        <f t="shared" si="3"/>
        <v xml:space="preserve"> </v>
      </c>
    </row>
    <row r="16" spans="1:17" customFormat="1" x14ac:dyDescent="0.25">
      <c r="C16" s="452"/>
      <c r="D16" s="32" t="str">
        <f t="shared" si="4"/>
        <v/>
      </c>
      <c r="E16" s="138"/>
      <c r="F16" s="138"/>
      <c r="G16" s="32"/>
      <c r="H16" s="138"/>
      <c r="I16" s="138"/>
      <c r="J16" s="32">
        <v>1</v>
      </c>
      <c r="M16" s="32" t="str">
        <f t="shared" si="0"/>
        <v xml:space="preserve"> </v>
      </c>
      <c r="N16" s="32" t="str">
        <f t="shared" si="1"/>
        <v xml:space="preserve"> </v>
      </c>
      <c r="P16" s="32" t="str">
        <f t="shared" si="2"/>
        <v xml:space="preserve"> </v>
      </c>
      <c r="Q16" s="32" t="str">
        <f t="shared" si="3"/>
        <v xml:space="preserve"> </v>
      </c>
    </row>
    <row r="17" spans="3:17" customFormat="1" x14ac:dyDescent="0.25">
      <c r="C17" s="452"/>
      <c r="D17" s="32" t="str">
        <f t="shared" si="4"/>
        <v/>
      </c>
      <c r="E17" s="138"/>
      <c r="F17" s="138"/>
      <c r="G17" s="32"/>
      <c r="H17" s="138"/>
      <c r="I17" s="138"/>
      <c r="J17" s="32">
        <v>1</v>
      </c>
      <c r="M17" s="32" t="str">
        <f t="shared" si="0"/>
        <v xml:space="preserve"> </v>
      </c>
      <c r="N17" s="32" t="str">
        <f t="shared" si="1"/>
        <v xml:space="preserve"> </v>
      </c>
      <c r="P17" s="32" t="str">
        <f t="shared" si="2"/>
        <v xml:space="preserve"> </v>
      </c>
      <c r="Q17" s="32" t="str">
        <f t="shared" si="3"/>
        <v xml:space="preserve"> </v>
      </c>
    </row>
    <row r="18" spans="3:17" customFormat="1" x14ac:dyDescent="0.25">
      <c r="C18" s="452"/>
      <c r="D18" s="32" t="str">
        <f t="shared" si="4"/>
        <v/>
      </c>
      <c r="E18" s="138"/>
      <c r="F18" s="138"/>
      <c r="G18" s="32"/>
      <c r="H18" s="138"/>
      <c r="I18" s="138"/>
      <c r="J18" s="32">
        <v>1</v>
      </c>
      <c r="M18" s="32" t="str">
        <f t="shared" si="0"/>
        <v xml:space="preserve"> </v>
      </c>
      <c r="N18" s="32" t="str">
        <f t="shared" si="1"/>
        <v xml:space="preserve"> </v>
      </c>
      <c r="P18" s="32" t="str">
        <f t="shared" si="2"/>
        <v xml:space="preserve"> </v>
      </c>
      <c r="Q18" s="32" t="str">
        <f t="shared" si="3"/>
        <v xml:space="preserve"> </v>
      </c>
    </row>
    <row r="19" spans="3:17" customFormat="1" x14ac:dyDescent="0.25">
      <c r="C19" s="452"/>
      <c r="D19" s="32" t="str">
        <f t="shared" si="4"/>
        <v/>
      </c>
      <c r="E19" s="138"/>
      <c r="F19" s="138"/>
      <c r="G19" s="32"/>
      <c r="H19" s="138"/>
      <c r="I19" s="138"/>
      <c r="J19" s="32">
        <v>1</v>
      </c>
      <c r="M19" s="32" t="str">
        <f t="shared" si="0"/>
        <v xml:space="preserve"> </v>
      </c>
      <c r="N19" s="32" t="str">
        <f t="shared" si="1"/>
        <v xml:space="preserve"> </v>
      </c>
      <c r="P19" s="32" t="str">
        <f t="shared" si="2"/>
        <v xml:space="preserve"> </v>
      </c>
      <c r="Q19" s="32" t="str">
        <f t="shared" si="3"/>
        <v xml:space="preserve"> </v>
      </c>
    </row>
    <row r="20" spans="3:17" customFormat="1" x14ac:dyDescent="0.25">
      <c r="C20" s="452"/>
      <c r="D20" s="32" t="str">
        <f t="shared" si="4"/>
        <v/>
      </c>
      <c r="E20" s="138"/>
      <c r="F20" s="138"/>
      <c r="G20" s="32"/>
      <c r="H20" s="138"/>
      <c r="I20" s="138"/>
      <c r="J20" s="32">
        <v>1</v>
      </c>
      <c r="M20" s="32" t="str">
        <f t="shared" si="0"/>
        <v xml:space="preserve"> </v>
      </c>
      <c r="N20" s="32" t="str">
        <f t="shared" si="1"/>
        <v xml:space="preserve"> </v>
      </c>
      <c r="P20" s="32" t="str">
        <f t="shared" si="2"/>
        <v xml:space="preserve"> </v>
      </c>
      <c r="Q20" s="32" t="str">
        <f t="shared" si="3"/>
        <v xml:space="preserve"> </v>
      </c>
    </row>
    <row r="21" spans="3:17" customFormat="1" x14ac:dyDescent="0.25">
      <c r="C21" s="452"/>
      <c r="D21" s="32" t="str">
        <f t="shared" si="4"/>
        <v/>
      </c>
      <c r="E21" s="138"/>
      <c r="F21" s="138"/>
      <c r="G21" s="32"/>
      <c r="H21" s="138"/>
      <c r="I21" s="138"/>
      <c r="J21" s="32">
        <v>1</v>
      </c>
      <c r="M21" s="32" t="str">
        <f t="shared" si="0"/>
        <v xml:space="preserve"> </v>
      </c>
      <c r="N21" s="32" t="str">
        <f t="shared" si="1"/>
        <v xml:space="preserve"> </v>
      </c>
      <c r="P21" s="32" t="str">
        <f t="shared" si="2"/>
        <v xml:space="preserve"> </v>
      </c>
      <c r="Q21" s="32" t="str">
        <f t="shared" si="3"/>
        <v xml:space="preserve"> </v>
      </c>
    </row>
    <row r="22" spans="3:17" customFormat="1" x14ac:dyDescent="0.25">
      <c r="C22" s="452"/>
      <c r="D22" s="32" t="str">
        <f t="shared" si="4"/>
        <v/>
      </c>
      <c r="E22" s="138"/>
      <c r="F22" s="138"/>
      <c r="G22" s="32"/>
      <c r="H22" s="138"/>
      <c r="I22" s="138"/>
      <c r="J22" s="32">
        <v>1</v>
      </c>
      <c r="M22" s="32" t="str">
        <f t="shared" si="0"/>
        <v xml:space="preserve"> </v>
      </c>
      <c r="N22" s="32" t="str">
        <f t="shared" si="1"/>
        <v xml:space="preserve"> </v>
      </c>
      <c r="P22" s="32" t="str">
        <f t="shared" si="2"/>
        <v xml:space="preserve"> </v>
      </c>
      <c r="Q22" s="32" t="str">
        <f t="shared" si="3"/>
        <v xml:space="preserve"> </v>
      </c>
    </row>
    <row r="23" spans="3:17" customFormat="1" x14ac:dyDescent="0.25">
      <c r="C23" s="452"/>
      <c r="D23" s="32" t="str">
        <f t="shared" si="4"/>
        <v/>
      </c>
      <c r="E23" s="138"/>
      <c r="F23" s="138"/>
      <c r="G23" s="32"/>
      <c r="H23" s="138"/>
      <c r="I23" s="138"/>
      <c r="J23" s="32">
        <v>1</v>
      </c>
      <c r="M23" s="32" t="str">
        <f t="shared" si="0"/>
        <v xml:space="preserve"> </v>
      </c>
      <c r="N23" s="32" t="str">
        <f t="shared" si="1"/>
        <v xml:space="preserve"> </v>
      </c>
      <c r="P23" s="32" t="str">
        <f t="shared" si="2"/>
        <v xml:space="preserve"> </v>
      </c>
      <c r="Q23" s="32" t="str">
        <f t="shared" si="3"/>
        <v xml:space="preserve"> </v>
      </c>
    </row>
    <row r="24" spans="3:17" customFormat="1" x14ac:dyDescent="0.25">
      <c r="C24" s="452"/>
      <c r="D24" s="32" t="str">
        <f t="shared" si="4"/>
        <v/>
      </c>
      <c r="E24" s="138"/>
      <c r="F24" s="138"/>
      <c r="G24" s="32"/>
      <c r="H24" s="138"/>
      <c r="I24" s="138"/>
      <c r="J24" s="32">
        <v>1</v>
      </c>
      <c r="M24" s="32" t="str">
        <f t="shared" si="0"/>
        <v xml:space="preserve"> </v>
      </c>
      <c r="N24" s="32" t="str">
        <f t="shared" si="1"/>
        <v xml:space="preserve"> </v>
      </c>
      <c r="P24" s="32" t="str">
        <f t="shared" si="2"/>
        <v xml:space="preserve"> </v>
      </c>
      <c r="Q24" s="32" t="str">
        <f t="shared" si="3"/>
        <v xml:space="preserve"> </v>
      </c>
    </row>
    <row r="25" spans="3:17" customFormat="1" x14ac:dyDescent="0.25">
      <c r="C25" s="452"/>
      <c r="D25" s="32" t="str">
        <f t="shared" si="4"/>
        <v/>
      </c>
      <c r="E25" s="138"/>
      <c r="F25" s="138"/>
      <c r="G25" s="32"/>
      <c r="H25" s="138"/>
      <c r="I25" s="138"/>
      <c r="J25" s="32">
        <v>1</v>
      </c>
      <c r="M25" s="32" t="str">
        <f t="shared" si="0"/>
        <v xml:space="preserve"> </v>
      </c>
      <c r="N25" s="32" t="str">
        <f t="shared" si="1"/>
        <v xml:space="preserve"> </v>
      </c>
      <c r="P25" s="32" t="str">
        <f t="shared" si="2"/>
        <v xml:space="preserve"> </v>
      </c>
      <c r="Q25" s="32" t="str">
        <f t="shared" si="3"/>
        <v xml:space="preserve"> </v>
      </c>
    </row>
    <row r="26" spans="3:17" customFormat="1" x14ac:dyDescent="0.25">
      <c r="C26" s="452"/>
      <c r="D26" s="32" t="str">
        <f t="shared" si="4"/>
        <v/>
      </c>
      <c r="E26" s="138"/>
      <c r="F26" s="138"/>
      <c r="G26" s="32"/>
      <c r="H26" s="138"/>
      <c r="I26" s="138"/>
      <c r="J26" s="32">
        <v>1</v>
      </c>
      <c r="M26" s="32" t="str">
        <f t="shared" si="0"/>
        <v xml:space="preserve"> </v>
      </c>
      <c r="N26" s="32" t="str">
        <f t="shared" si="1"/>
        <v xml:space="preserve"> </v>
      </c>
      <c r="P26" s="32" t="str">
        <f t="shared" si="2"/>
        <v xml:space="preserve"> </v>
      </c>
      <c r="Q26" s="32" t="str">
        <f t="shared" si="3"/>
        <v xml:space="preserve"> </v>
      </c>
    </row>
    <row r="27" spans="3:17" customFormat="1" x14ac:dyDescent="0.25">
      <c r="C27" s="452"/>
      <c r="D27" s="32" t="str">
        <f t="shared" si="4"/>
        <v/>
      </c>
      <c r="E27" s="138"/>
      <c r="F27" s="138"/>
      <c r="G27" s="32"/>
      <c r="H27" s="138"/>
      <c r="I27" s="138"/>
      <c r="J27" s="32">
        <v>1</v>
      </c>
      <c r="M27" s="32" t="str">
        <f t="shared" si="0"/>
        <v xml:space="preserve"> </v>
      </c>
      <c r="N27" s="32" t="str">
        <f t="shared" si="1"/>
        <v xml:space="preserve"> </v>
      </c>
      <c r="P27" s="32" t="str">
        <f t="shared" si="2"/>
        <v xml:space="preserve"> </v>
      </c>
      <c r="Q27" s="32" t="str">
        <f t="shared" si="3"/>
        <v xml:space="preserve"> </v>
      </c>
    </row>
    <row r="28" spans="3:17" customFormat="1" x14ac:dyDescent="0.25">
      <c r="C28" s="452"/>
      <c r="D28" s="32" t="str">
        <f t="shared" si="4"/>
        <v/>
      </c>
      <c r="E28" s="138"/>
      <c r="F28" s="138"/>
      <c r="G28" s="32"/>
      <c r="H28" s="138"/>
      <c r="I28" s="138"/>
      <c r="J28" s="32">
        <v>1</v>
      </c>
      <c r="M28" s="32" t="str">
        <f t="shared" si="0"/>
        <v xml:space="preserve"> </v>
      </c>
      <c r="N28" s="32" t="str">
        <f t="shared" si="1"/>
        <v xml:space="preserve"> </v>
      </c>
      <c r="P28" s="32" t="str">
        <f t="shared" si="2"/>
        <v xml:space="preserve"> </v>
      </c>
      <c r="Q28" s="32" t="str">
        <f t="shared" si="3"/>
        <v xml:space="preserve"> </v>
      </c>
    </row>
    <row r="29" spans="3:17" customFormat="1" x14ac:dyDescent="0.25">
      <c r="C29" s="452"/>
      <c r="D29" s="32" t="str">
        <f t="shared" si="4"/>
        <v/>
      </c>
      <c r="E29" s="138"/>
      <c r="F29" s="138"/>
      <c r="G29" s="32"/>
      <c r="H29" s="138"/>
      <c r="I29" s="138"/>
      <c r="J29" s="32"/>
      <c r="M29" s="32" t="str">
        <f t="shared" si="0"/>
        <v xml:space="preserve"> </v>
      </c>
      <c r="N29" s="32" t="str">
        <f t="shared" si="1"/>
        <v xml:space="preserve"> </v>
      </c>
      <c r="P29" s="32" t="str">
        <f t="shared" si="2"/>
        <v xml:space="preserve"> </v>
      </c>
      <c r="Q29" s="32" t="str">
        <f t="shared" si="3"/>
        <v xml:space="preserve"> </v>
      </c>
    </row>
    <row r="30" spans="3:17" customFormat="1" x14ac:dyDescent="0.25">
      <c r="C30" s="452"/>
      <c r="D30" s="32" t="str">
        <f t="shared" si="4"/>
        <v/>
      </c>
      <c r="E30" s="138"/>
      <c r="F30" s="138"/>
      <c r="G30" s="32"/>
      <c r="H30" s="138"/>
      <c r="I30" s="138"/>
      <c r="J30" s="32"/>
      <c r="M30" s="32" t="str">
        <f t="shared" si="0"/>
        <v xml:space="preserve"> </v>
      </c>
      <c r="N30" s="32" t="str">
        <f t="shared" si="1"/>
        <v xml:space="preserve"> </v>
      </c>
      <c r="P30" s="32" t="str">
        <f t="shared" si="2"/>
        <v xml:space="preserve"> </v>
      </c>
      <c r="Q30" s="32" t="str">
        <f t="shared" si="3"/>
        <v xml:space="preserve"> </v>
      </c>
    </row>
    <row r="31" spans="3:17" customFormat="1" x14ac:dyDescent="0.25">
      <c r="C31" s="452"/>
      <c r="D31" s="32" t="str">
        <f t="shared" si="4"/>
        <v/>
      </c>
      <c r="E31" s="138"/>
      <c r="F31" s="138"/>
      <c r="G31" s="32"/>
      <c r="H31" s="138"/>
      <c r="I31" s="138"/>
      <c r="J31" s="32"/>
      <c r="M31" s="32" t="str">
        <f t="shared" si="0"/>
        <v xml:space="preserve"> </v>
      </c>
      <c r="N31" s="32" t="str">
        <f t="shared" si="1"/>
        <v xml:space="preserve"> </v>
      </c>
      <c r="P31" s="32" t="str">
        <f t="shared" si="2"/>
        <v xml:space="preserve"> </v>
      </c>
      <c r="Q31" s="32" t="str">
        <f t="shared" si="3"/>
        <v xml:space="preserve"> </v>
      </c>
    </row>
    <row r="32" spans="3:17" customFormat="1" x14ac:dyDescent="0.25">
      <c r="C32" s="452"/>
      <c r="D32" s="32" t="str">
        <f t="shared" si="4"/>
        <v/>
      </c>
      <c r="E32" s="138"/>
      <c r="F32" s="138"/>
      <c r="G32" s="32"/>
      <c r="H32" s="138"/>
      <c r="I32" s="138"/>
      <c r="J32" s="32"/>
      <c r="M32" s="32" t="str">
        <f t="shared" si="0"/>
        <v xml:space="preserve"> </v>
      </c>
      <c r="N32" s="32" t="str">
        <f t="shared" si="1"/>
        <v xml:space="preserve"> </v>
      </c>
      <c r="P32" s="32" t="str">
        <f t="shared" si="2"/>
        <v xml:space="preserve"> </v>
      </c>
      <c r="Q32" s="32" t="str">
        <f t="shared" si="3"/>
        <v xml:space="preserve"> </v>
      </c>
    </row>
    <row r="33" spans="3:17" customFormat="1" x14ac:dyDescent="0.25">
      <c r="C33" s="452"/>
      <c r="D33" s="32"/>
      <c r="E33" s="138"/>
      <c r="F33" s="138"/>
      <c r="G33" s="32"/>
      <c r="H33" s="138"/>
      <c r="I33" s="138"/>
      <c r="J33" s="32"/>
      <c r="M33" s="32" t="str">
        <f t="shared" si="0"/>
        <v xml:space="preserve"> </v>
      </c>
      <c r="N33" s="32" t="str">
        <f t="shared" si="1"/>
        <v xml:space="preserve"> </v>
      </c>
      <c r="P33" s="32" t="str">
        <f t="shared" si="2"/>
        <v xml:space="preserve"> </v>
      </c>
      <c r="Q33" s="32" t="str">
        <f t="shared" si="3"/>
        <v xml:space="preserve"> </v>
      </c>
    </row>
    <row r="34" spans="3:17" customFormat="1" x14ac:dyDescent="0.25">
      <c r="C34" s="452"/>
      <c r="D34" s="32"/>
      <c r="E34" s="138"/>
      <c r="F34" s="138"/>
      <c r="G34" s="32"/>
      <c r="H34" s="138"/>
      <c r="I34" s="138"/>
      <c r="J34" s="32"/>
      <c r="M34" s="32" t="str">
        <f t="shared" si="0"/>
        <v xml:space="preserve"> </v>
      </c>
      <c r="N34" s="32" t="str">
        <f t="shared" si="1"/>
        <v xml:space="preserve"> </v>
      </c>
      <c r="P34" s="32" t="str">
        <f t="shared" si="2"/>
        <v xml:space="preserve"> </v>
      </c>
      <c r="Q34" s="32" t="str">
        <f t="shared" si="3"/>
        <v xml:space="preserve"> </v>
      </c>
    </row>
    <row r="35" spans="3:17" customFormat="1" x14ac:dyDescent="0.25">
      <c r="C35" s="452"/>
      <c r="D35" s="32"/>
      <c r="E35" s="138"/>
      <c r="F35" s="138"/>
      <c r="G35" s="32"/>
      <c r="H35" s="138"/>
      <c r="I35" s="138"/>
      <c r="J35" s="32"/>
      <c r="M35" s="32" t="str">
        <f t="shared" si="0"/>
        <v xml:space="preserve"> </v>
      </c>
      <c r="N35" s="32" t="str">
        <f t="shared" si="1"/>
        <v xml:space="preserve"> </v>
      </c>
      <c r="P35" s="32" t="str">
        <f t="shared" si="2"/>
        <v xml:space="preserve"> </v>
      </c>
      <c r="Q35" s="32" t="str">
        <f t="shared" si="3"/>
        <v xml:space="preserve"> </v>
      </c>
    </row>
    <row r="36" spans="3:17" customFormat="1" x14ac:dyDescent="0.25">
      <c r="C36" s="452"/>
      <c r="D36" s="32"/>
      <c r="E36" s="138"/>
      <c r="F36" s="138"/>
      <c r="G36" s="32"/>
      <c r="H36" s="138"/>
      <c r="I36" s="138"/>
      <c r="J36" s="32"/>
      <c r="M36" s="32" t="str">
        <f t="shared" si="0"/>
        <v xml:space="preserve"> </v>
      </c>
      <c r="N36" s="32" t="str">
        <f t="shared" si="1"/>
        <v xml:space="preserve"> </v>
      </c>
      <c r="P36" s="32" t="str">
        <f t="shared" si="2"/>
        <v xml:space="preserve"> </v>
      </c>
      <c r="Q36" s="32" t="str">
        <f t="shared" si="3"/>
        <v xml:space="preserve"> </v>
      </c>
    </row>
    <row r="37" spans="3:17" customFormat="1" x14ac:dyDescent="0.25">
      <c r="C37" s="452"/>
      <c r="D37" s="32"/>
      <c r="E37" s="138"/>
      <c r="F37" s="138"/>
      <c r="G37" s="32"/>
      <c r="H37" s="138"/>
      <c r="I37" s="138"/>
      <c r="J37" s="32"/>
      <c r="M37" s="32" t="str">
        <f t="shared" si="0"/>
        <v xml:space="preserve"> </v>
      </c>
      <c r="N37" s="32" t="str">
        <f t="shared" si="1"/>
        <v xml:space="preserve"> </v>
      </c>
      <c r="P37" s="32" t="str">
        <f t="shared" si="2"/>
        <v xml:space="preserve"> </v>
      </c>
      <c r="Q37" s="32" t="str">
        <f t="shared" si="3"/>
        <v xml:space="preserve"> </v>
      </c>
    </row>
    <row r="38" spans="3:17" customFormat="1" x14ac:dyDescent="0.25">
      <c r="C38" s="452"/>
      <c r="D38" s="32"/>
      <c r="E38" s="138"/>
      <c r="F38" s="138"/>
      <c r="G38" s="32"/>
      <c r="H38" s="138"/>
      <c r="I38" s="138"/>
      <c r="J38" s="32"/>
      <c r="M38" s="32" t="str">
        <f t="shared" si="0"/>
        <v xml:space="preserve"> </v>
      </c>
      <c r="N38" s="32" t="str">
        <f t="shared" si="1"/>
        <v xml:space="preserve"> </v>
      </c>
      <c r="P38" s="32" t="str">
        <f t="shared" si="2"/>
        <v xml:space="preserve"> </v>
      </c>
      <c r="Q38" s="32" t="str">
        <f t="shared" si="3"/>
        <v xml:space="preserve"> </v>
      </c>
    </row>
    <row r="39" spans="3:17" customFormat="1" x14ac:dyDescent="0.25">
      <c r="C39" s="452"/>
      <c r="D39" s="32"/>
      <c r="E39" s="138"/>
      <c r="F39" s="138"/>
      <c r="G39" s="32"/>
      <c r="H39" s="138"/>
      <c r="I39" s="138"/>
      <c r="J39" s="32"/>
      <c r="M39" s="32" t="str">
        <f t="shared" si="0"/>
        <v xml:space="preserve"> </v>
      </c>
      <c r="N39" s="32" t="str">
        <f t="shared" si="1"/>
        <v xml:space="preserve"> </v>
      </c>
      <c r="P39" s="32" t="str">
        <f t="shared" si="2"/>
        <v xml:space="preserve"> </v>
      </c>
      <c r="Q39" s="32" t="str">
        <f t="shared" si="3"/>
        <v xml:space="preserve"> </v>
      </c>
    </row>
    <row r="40" spans="3:17" customFormat="1" x14ac:dyDescent="0.25">
      <c r="C40" s="452"/>
      <c r="D40" s="32"/>
      <c r="E40" s="138"/>
      <c r="F40" s="138"/>
      <c r="G40" s="32"/>
      <c r="H40" s="138"/>
      <c r="I40" s="138"/>
      <c r="J40" s="32"/>
      <c r="M40" s="32" t="str">
        <f t="shared" si="0"/>
        <v xml:space="preserve"> </v>
      </c>
      <c r="N40" s="32" t="str">
        <f t="shared" si="1"/>
        <v xml:space="preserve"> </v>
      </c>
      <c r="P40" s="32" t="str">
        <f t="shared" si="2"/>
        <v xml:space="preserve"> </v>
      </c>
      <c r="Q40" s="32" t="str">
        <f t="shared" si="3"/>
        <v xml:space="preserve"> </v>
      </c>
    </row>
    <row r="41" spans="3:17" customFormat="1" x14ac:dyDescent="0.25">
      <c r="C41" s="452"/>
      <c r="D41" s="32" t="str">
        <f>IF(E41="","",D20+1)</f>
        <v/>
      </c>
      <c r="E41" s="138"/>
      <c r="F41" s="138"/>
      <c r="G41" s="32"/>
      <c r="H41" s="138"/>
      <c r="I41" s="138"/>
      <c r="J41" s="32"/>
      <c r="M41" s="32" t="str">
        <f t="shared" si="0"/>
        <v xml:space="preserve"> </v>
      </c>
      <c r="N41" s="32" t="str">
        <f t="shared" si="1"/>
        <v xml:space="preserve"> </v>
      </c>
      <c r="P41" s="32" t="str">
        <f t="shared" si="2"/>
        <v xml:space="preserve"> </v>
      </c>
      <c r="Q41" s="32" t="str">
        <f t="shared" si="3"/>
        <v xml:space="preserve"> </v>
      </c>
    </row>
    <row r="42" spans="3:17" customFormat="1" x14ac:dyDescent="0.25">
      <c r="C42" s="452"/>
      <c r="D42" s="32" t="str">
        <f t="shared" si="4"/>
        <v/>
      </c>
      <c r="E42" s="138"/>
      <c r="F42" s="138"/>
      <c r="G42" s="32"/>
      <c r="H42" s="138"/>
      <c r="I42" s="138"/>
      <c r="J42" s="32"/>
      <c r="M42" s="32" t="str">
        <f t="shared" si="0"/>
        <v xml:space="preserve"> </v>
      </c>
      <c r="N42" s="32" t="str">
        <f t="shared" si="1"/>
        <v xml:space="preserve"> </v>
      </c>
      <c r="P42" s="32" t="str">
        <f t="shared" si="2"/>
        <v xml:space="preserve"> </v>
      </c>
      <c r="Q42" s="32" t="str">
        <f t="shared" si="3"/>
        <v xml:space="preserve"> </v>
      </c>
    </row>
    <row r="43" spans="3:17" customFormat="1" x14ac:dyDescent="0.25">
      <c r="C43" s="452"/>
      <c r="D43" s="32" t="str">
        <f t="shared" si="4"/>
        <v/>
      </c>
      <c r="E43" s="138"/>
      <c r="F43" s="138"/>
      <c r="G43" s="32"/>
      <c r="H43" s="138"/>
      <c r="I43" s="138"/>
      <c r="J43" s="32"/>
      <c r="K43" s="96"/>
      <c r="L43" s="96"/>
      <c r="M43" s="32" t="str">
        <f t="shared" si="0"/>
        <v xml:space="preserve"> </v>
      </c>
      <c r="N43" s="32" t="str">
        <f t="shared" si="1"/>
        <v xml:space="preserve"> </v>
      </c>
      <c r="P43" s="32" t="str">
        <f t="shared" si="2"/>
        <v xml:space="preserve"> </v>
      </c>
      <c r="Q43" s="32" t="str">
        <f t="shared" si="3"/>
        <v xml:space="preserve"> </v>
      </c>
    </row>
    <row r="44" spans="3:17" customFormat="1" ht="12" customHeight="1" x14ac:dyDescent="0.25">
      <c r="C44" s="452"/>
      <c r="D44" s="32" t="str">
        <f t="shared" si="4"/>
        <v/>
      </c>
      <c r="E44" s="138"/>
      <c r="F44" s="138"/>
      <c r="G44" s="32"/>
      <c r="H44" s="138"/>
      <c r="I44" s="138"/>
      <c r="J44" s="32"/>
      <c r="K44" s="133"/>
      <c r="L44" s="96"/>
      <c r="M44" s="32" t="str">
        <f t="shared" si="0"/>
        <v xml:space="preserve"> </v>
      </c>
      <c r="N44" s="32" t="str">
        <f t="shared" si="1"/>
        <v xml:space="preserve"> </v>
      </c>
      <c r="P44" s="32" t="str">
        <f t="shared" si="2"/>
        <v xml:space="preserve"> </v>
      </c>
      <c r="Q44" s="32" t="str">
        <f t="shared" si="3"/>
        <v xml:space="preserve"> </v>
      </c>
    </row>
    <row r="45" spans="3:17" customFormat="1" x14ac:dyDescent="0.25">
      <c r="C45" s="105"/>
      <c r="D45" s="148">
        <f>COUNT(D9:D44)</f>
        <v>3</v>
      </c>
      <c r="E45" s="159"/>
      <c r="F45" s="159"/>
      <c r="G45" s="164">
        <f>COUNT(G9:G44)</f>
        <v>3</v>
      </c>
      <c r="H45" s="161">
        <f>COUNT(H9:H44)</f>
        <v>0</v>
      </c>
      <c r="I45" s="161"/>
      <c r="J45" s="164">
        <f>COUNT(J9:J44)</f>
        <v>20</v>
      </c>
      <c r="K45" s="96"/>
      <c r="L45" s="96"/>
      <c r="M45" s="32" t="str">
        <f t="shared" si="0"/>
        <v xml:space="preserve"> </v>
      </c>
      <c r="N45" s="32" t="str">
        <f t="shared" si="1"/>
        <v xml:space="preserve"> </v>
      </c>
      <c r="P45" s="32" t="str">
        <f t="shared" si="2"/>
        <v xml:space="preserve"> </v>
      </c>
      <c r="Q45" s="32" t="str">
        <f t="shared" si="3"/>
        <v xml:space="preserve"> </v>
      </c>
    </row>
    <row r="46" spans="3:17" s="31" customFormat="1" x14ac:dyDescent="0.25">
      <c r="C46" s="152"/>
      <c r="E46" s="160"/>
      <c r="F46" s="160"/>
      <c r="G46" s="41"/>
      <c r="H46" s="136"/>
      <c r="I46" s="136"/>
      <c r="J46" s="41"/>
      <c r="M46" s="32" t="str">
        <f t="shared" si="0"/>
        <v xml:space="preserve"> </v>
      </c>
      <c r="N46" s="32" t="str">
        <f t="shared" si="1"/>
        <v xml:space="preserve"> </v>
      </c>
      <c r="O46"/>
      <c r="P46" s="32" t="str">
        <f t="shared" si="2"/>
        <v xml:space="preserve"> </v>
      </c>
      <c r="Q46" s="32" t="str">
        <f t="shared" si="3"/>
        <v xml:space="preserve"> </v>
      </c>
    </row>
    <row r="47" spans="3:17" s="31" customFormat="1" x14ac:dyDescent="0.25">
      <c r="C47" s="152"/>
      <c r="E47" s="160"/>
      <c r="F47" s="160"/>
      <c r="G47" s="41"/>
      <c r="H47" s="136"/>
      <c r="I47" s="136"/>
      <c r="J47" s="41"/>
      <c r="M47" s="32" t="str">
        <f t="shared" si="0"/>
        <v xml:space="preserve"> </v>
      </c>
      <c r="N47" s="32" t="str">
        <f t="shared" si="1"/>
        <v xml:space="preserve"> </v>
      </c>
      <c r="O47"/>
      <c r="P47" s="32" t="str">
        <f t="shared" si="2"/>
        <v xml:space="preserve"> </v>
      </c>
      <c r="Q47" s="32" t="str">
        <f t="shared" si="3"/>
        <v xml:space="preserve"> </v>
      </c>
    </row>
    <row r="48" spans="3:17" s="31" customFormat="1" x14ac:dyDescent="0.25">
      <c r="C48" s="152"/>
      <c r="E48" s="160"/>
      <c r="F48" s="160"/>
      <c r="G48" s="41"/>
      <c r="H48" s="136"/>
      <c r="I48" s="136"/>
      <c r="J48" s="41"/>
      <c r="M48" s="32" t="str">
        <f t="shared" si="0"/>
        <v xml:space="preserve"> </v>
      </c>
      <c r="N48" s="32" t="str">
        <f t="shared" si="1"/>
        <v xml:space="preserve"> </v>
      </c>
      <c r="O48"/>
      <c r="P48" s="32" t="str">
        <f t="shared" si="2"/>
        <v xml:space="preserve"> </v>
      </c>
      <c r="Q48" s="32" t="str">
        <f t="shared" si="3"/>
        <v xml:space="preserve"> </v>
      </c>
    </row>
    <row r="49" spans="3:17" x14ac:dyDescent="0.25">
      <c r="D49" s="451"/>
      <c r="E49" s="451"/>
      <c r="F49" s="207"/>
      <c r="K49" s="107"/>
      <c r="L49" s="107"/>
      <c r="M49" s="32" t="str">
        <f t="shared" si="0"/>
        <v xml:space="preserve"> </v>
      </c>
      <c r="N49" s="32" t="str">
        <f t="shared" si="1"/>
        <v xml:space="preserve"> </v>
      </c>
      <c r="O49"/>
      <c r="P49" s="32" t="str">
        <f t="shared" si="2"/>
        <v xml:space="preserve"> </v>
      </c>
      <c r="Q49" s="32" t="str">
        <f t="shared" si="3"/>
        <v xml:space="preserve"> </v>
      </c>
    </row>
    <row r="50" spans="3:17" customFormat="1" x14ac:dyDescent="0.25">
      <c r="C50" s="453" t="s">
        <v>435</v>
      </c>
      <c r="D50" s="32">
        <v>1</v>
      </c>
      <c r="E50" s="138" t="s">
        <v>442</v>
      </c>
      <c r="F50" s="138" t="s">
        <v>533</v>
      </c>
      <c r="G50" s="32">
        <v>1</v>
      </c>
      <c r="H50" s="138" t="s">
        <v>467</v>
      </c>
      <c r="I50" s="138" t="s">
        <v>534</v>
      </c>
      <c r="J50" s="32"/>
      <c r="K50" s="96"/>
      <c r="L50" s="96"/>
      <c r="M50" s="32" t="str">
        <f t="shared" si="0"/>
        <v xml:space="preserve"> </v>
      </c>
      <c r="N50" s="32">
        <f t="shared" si="1"/>
        <v>1</v>
      </c>
      <c r="P50" s="32" t="str">
        <f t="shared" si="2"/>
        <v xml:space="preserve"> </v>
      </c>
      <c r="Q50" s="32">
        <f t="shared" si="3"/>
        <v>1</v>
      </c>
    </row>
    <row r="51" spans="3:17" customFormat="1" x14ac:dyDescent="0.25">
      <c r="C51" s="453"/>
      <c r="D51" s="32">
        <f>IF(E51="","",D50+1)</f>
        <v>2</v>
      </c>
      <c r="E51" s="138" t="s">
        <v>442</v>
      </c>
      <c r="F51" s="138" t="s">
        <v>535</v>
      </c>
      <c r="G51" s="32">
        <v>1</v>
      </c>
      <c r="H51" s="138" t="s">
        <v>467</v>
      </c>
      <c r="I51" s="138" t="s">
        <v>536</v>
      </c>
      <c r="J51" s="32"/>
      <c r="K51" s="96"/>
      <c r="L51" s="96"/>
      <c r="M51" s="32" t="str">
        <f t="shared" si="0"/>
        <v xml:space="preserve"> </v>
      </c>
      <c r="N51" s="32">
        <f t="shared" si="1"/>
        <v>1</v>
      </c>
      <c r="P51" s="32" t="str">
        <f t="shared" si="2"/>
        <v xml:space="preserve"> </v>
      </c>
      <c r="Q51" s="32">
        <f t="shared" si="3"/>
        <v>1</v>
      </c>
    </row>
    <row r="52" spans="3:17" customFormat="1" x14ac:dyDescent="0.25">
      <c r="C52" s="453"/>
      <c r="D52" s="32">
        <f t="shared" ref="D52:D64" si="5">IF(E52="","",D51+1)</f>
        <v>3</v>
      </c>
      <c r="E52" s="138" t="s">
        <v>442</v>
      </c>
      <c r="F52" s="138" t="s">
        <v>537</v>
      </c>
      <c r="G52" s="32">
        <v>1</v>
      </c>
      <c r="H52" s="138" t="s">
        <v>467</v>
      </c>
      <c r="I52" s="138" t="s">
        <v>538</v>
      </c>
      <c r="J52" s="32"/>
      <c r="K52" s="96"/>
      <c r="L52" s="96"/>
      <c r="M52" s="32" t="str">
        <f t="shared" si="0"/>
        <v xml:space="preserve"> </v>
      </c>
      <c r="N52" s="32">
        <f t="shared" si="1"/>
        <v>1</v>
      </c>
      <c r="P52" s="32" t="str">
        <f t="shared" si="2"/>
        <v xml:space="preserve"> </v>
      </c>
      <c r="Q52" s="32">
        <f t="shared" si="3"/>
        <v>1</v>
      </c>
    </row>
    <row r="53" spans="3:17" customFormat="1" x14ac:dyDescent="0.25">
      <c r="C53" s="453"/>
      <c r="D53" s="32" t="str">
        <f t="shared" si="5"/>
        <v/>
      </c>
      <c r="E53" s="138"/>
      <c r="F53" s="138"/>
      <c r="G53" s="32"/>
      <c r="H53" s="138"/>
      <c r="I53" s="138"/>
      <c r="J53" s="32"/>
      <c r="K53" s="96"/>
      <c r="L53" s="96"/>
      <c r="M53" s="32" t="str">
        <f t="shared" si="0"/>
        <v xml:space="preserve"> </v>
      </c>
      <c r="N53" s="32" t="str">
        <f t="shared" si="1"/>
        <v xml:space="preserve"> </v>
      </c>
      <c r="P53" s="32" t="str">
        <f t="shared" si="2"/>
        <v xml:space="preserve"> </v>
      </c>
      <c r="Q53" s="32" t="str">
        <f t="shared" si="3"/>
        <v xml:space="preserve"> </v>
      </c>
    </row>
    <row r="54" spans="3:17" customFormat="1" x14ac:dyDescent="0.25">
      <c r="C54" s="453"/>
      <c r="D54" s="32" t="str">
        <f t="shared" si="5"/>
        <v/>
      </c>
      <c r="E54" s="138"/>
      <c r="F54" s="138"/>
      <c r="G54" s="32"/>
      <c r="H54" s="138"/>
      <c r="I54" s="138"/>
      <c r="J54" s="32"/>
      <c r="K54" s="96"/>
      <c r="L54" s="96"/>
      <c r="M54" s="32" t="str">
        <f t="shared" si="0"/>
        <v xml:space="preserve"> </v>
      </c>
      <c r="N54" s="32" t="str">
        <f t="shared" si="1"/>
        <v xml:space="preserve"> </v>
      </c>
      <c r="P54" s="32" t="str">
        <f t="shared" si="2"/>
        <v xml:space="preserve"> </v>
      </c>
      <c r="Q54" s="32" t="str">
        <f t="shared" si="3"/>
        <v xml:space="preserve"> </v>
      </c>
    </row>
    <row r="55" spans="3:17" customFormat="1" x14ac:dyDescent="0.25">
      <c r="C55" s="453"/>
      <c r="D55" s="32" t="str">
        <f t="shared" si="5"/>
        <v/>
      </c>
      <c r="E55" s="138"/>
      <c r="F55" s="138"/>
      <c r="G55" s="32"/>
      <c r="H55" s="138"/>
      <c r="I55" s="138"/>
      <c r="J55" s="32"/>
      <c r="K55" s="96"/>
      <c r="L55" s="96"/>
      <c r="M55" s="32" t="str">
        <f t="shared" si="0"/>
        <v xml:space="preserve"> </v>
      </c>
      <c r="N55" s="32" t="str">
        <f t="shared" si="1"/>
        <v xml:space="preserve"> </v>
      </c>
      <c r="P55" s="32" t="str">
        <f t="shared" si="2"/>
        <v xml:space="preserve"> </v>
      </c>
      <c r="Q55" s="32" t="str">
        <f t="shared" si="3"/>
        <v xml:space="preserve"> </v>
      </c>
    </row>
    <row r="56" spans="3:17" customFormat="1" x14ac:dyDescent="0.25">
      <c r="C56" s="453"/>
      <c r="D56" s="32" t="str">
        <f t="shared" si="5"/>
        <v/>
      </c>
      <c r="E56" s="138"/>
      <c r="F56" s="138"/>
      <c r="G56" s="32"/>
      <c r="H56" s="138"/>
      <c r="I56" s="138"/>
      <c r="J56" s="32"/>
      <c r="K56" s="96"/>
      <c r="L56" s="96"/>
      <c r="M56" s="32" t="str">
        <f t="shared" si="0"/>
        <v xml:space="preserve"> </v>
      </c>
      <c r="N56" s="32" t="str">
        <f t="shared" si="1"/>
        <v xml:space="preserve"> </v>
      </c>
      <c r="P56" s="32" t="str">
        <f t="shared" si="2"/>
        <v xml:space="preserve"> </v>
      </c>
      <c r="Q56" s="32" t="str">
        <f t="shared" si="3"/>
        <v xml:space="preserve"> </v>
      </c>
    </row>
    <row r="57" spans="3:17" customFormat="1" x14ac:dyDescent="0.25">
      <c r="C57" s="453"/>
      <c r="D57" s="32" t="str">
        <f t="shared" si="5"/>
        <v/>
      </c>
      <c r="E57" s="138"/>
      <c r="F57" s="138"/>
      <c r="G57" s="32"/>
      <c r="H57" s="138"/>
      <c r="I57" s="138"/>
      <c r="J57" s="32"/>
      <c r="K57" s="96"/>
      <c r="L57" s="96"/>
      <c r="M57" s="32" t="str">
        <f t="shared" si="0"/>
        <v xml:space="preserve"> </v>
      </c>
      <c r="N57" s="32" t="str">
        <f t="shared" si="1"/>
        <v xml:space="preserve"> </v>
      </c>
      <c r="P57" s="32" t="str">
        <f t="shared" si="2"/>
        <v xml:space="preserve"> </v>
      </c>
      <c r="Q57" s="32" t="str">
        <f t="shared" si="3"/>
        <v xml:space="preserve"> </v>
      </c>
    </row>
    <row r="58" spans="3:17" customFormat="1" x14ac:dyDescent="0.25">
      <c r="C58" s="453"/>
      <c r="D58" s="32" t="str">
        <f t="shared" si="5"/>
        <v/>
      </c>
      <c r="E58" s="138"/>
      <c r="F58" s="138"/>
      <c r="G58" s="32"/>
      <c r="H58" s="138"/>
      <c r="I58" s="138"/>
      <c r="J58" s="32"/>
      <c r="M58" s="32" t="str">
        <f t="shared" si="0"/>
        <v xml:space="preserve"> </v>
      </c>
      <c r="N58" s="32" t="str">
        <f t="shared" si="1"/>
        <v xml:space="preserve"> </v>
      </c>
      <c r="P58" s="32" t="str">
        <f t="shared" si="2"/>
        <v xml:space="preserve"> </v>
      </c>
      <c r="Q58" s="32" t="str">
        <f t="shared" si="3"/>
        <v xml:space="preserve"> </v>
      </c>
    </row>
    <row r="59" spans="3:17" customFormat="1" x14ac:dyDescent="0.25">
      <c r="C59" s="453"/>
      <c r="D59" s="32" t="str">
        <f t="shared" si="5"/>
        <v/>
      </c>
      <c r="E59" s="138"/>
      <c r="F59" s="138"/>
      <c r="G59" s="32"/>
      <c r="H59" s="138"/>
      <c r="I59" s="138"/>
      <c r="J59" s="32"/>
      <c r="M59" s="32" t="str">
        <f t="shared" si="0"/>
        <v xml:space="preserve"> </v>
      </c>
      <c r="N59" s="32" t="str">
        <f t="shared" si="1"/>
        <v xml:space="preserve"> </v>
      </c>
      <c r="P59" s="32" t="str">
        <f t="shared" si="2"/>
        <v xml:space="preserve"> </v>
      </c>
      <c r="Q59" s="32" t="str">
        <f t="shared" si="3"/>
        <v xml:space="preserve"> </v>
      </c>
    </row>
    <row r="60" spans="3:17" customFormat="1" x14ac:dyDescent="0.25">
      <c r="C60" s="453"/>
      <c r="D60" s="32" t="str">
        <f t="shared" si="5"/>
        <v/>
      </c>
      <c r="E60" s="138"/>
      <c r="F60" s="138"/>
      <c r="G60" s="32"/>
      <c r="H60" s="138"/>
      <c r="I60" s="138"/>
      <c r="J60" s="32"/>
      <c r="M60" s="32" t="str">
        <f t="shared" si="0"/>
        <v xml:space="preserve"> </v>
      </c>
      <c r="N60" s="32" t="str">
        <f t="shared" si="1"/>
        <v xml:space="preserve"> </v>
      </c>
      <c r="P60" s="32" t="str">
        <f t="shared" si="2"/>
        <v xml:space="preserve"> </v>
      </c>
      <c r="Q60" s="32" t="str">
        <f t="shared" si="3"/>
        <v xml:space="preserve"> </v>
      </c>
    </row>
    <row r="61" spans="3:17" customFormat="1" x14ac:dyDescent="0.25">
      <c r="C61" s="453"/>
      <c r="D61" s="32" t="str">
        <f t="shared" si="5"/>
        <v/>
      </c>
      <c r="E61" s="138"/>
      <c r="F61" s="138"/>
      <c r="G61" s="32"/>
      <c r="H61" s="138"/>
      <c r="I61" s="138"/>
      <c r="J61" s="32"/>
      <c r="M61" s="32" t="str">
        <f t="shared" si="0"/>
        <v xml:space="preserve"> </v>
      </c>
      <c r="N61" s="32" t="str">
        <f t="shared" si="1"/>
        <v xml:space="preserve"> </v>
      </c>
      <c r="P61" s="32" t="str">
        <f t="shared" si="2"/>
        <v xml:space="preserve"> </v>
      </c>
      <c r="Q61" s="32" t="str">
        <f t="shared" si="3"/>
        <v xml:space="preserve"> </v>
      </c>
    </row>
    <row r="62" spans="3:17" customFormat="1" x14ac:dyDescent="0.25">
      <c r="C62" s="453"/>
      <c r="D62" s="32" t="str">
        <f t="shared" si="5"/>
        <v/>
      </c>
      <c r="E62" s="138"/>
      <c r="F62" s="138"/>
      <c r="G62" s="32"/>
      <c r="H62" s="138"/>
      <c r="I62" s="138"/>
      <c r="J62" s="32"/>
      <c r="M62" s="32" t="str">
        <f t="shared" si="0"/>
        <v xml:space="preserve"> </v>
      </c>
      <c r="N62" s="32" t="str">
        <f t="shared" si="1"/>
        <v xml:space="preserve"> </v>
      </c>
      <c r="P62" s="32" t="str">
        <f t="shared" si="2"/>
        <v xml:space="preserve"> </v>
      </c>
      <c r="Q62" s="32" t="str">
        <f t="shared" si="3"/>
        <v xml:space="preserve"> </v>
      </c>
    </row>
    <row r="63" spans="3:17" customFormat="1" x14ac:dyDescent="0.25">
      <c r="C63" s="453"/>
      <c r="D63" s="32" t="str">
        <f t="shared" si="5"/>
        <v/>
      </c>
      <c r="E63" s="138"/>
      <c r="F63" s="138"/>
      <c r="G63" s="32"/>
      <c r="H63" s="138"/>
      <c r="I63" s="138"/>
      <c r="J63" s="32"/>
      <c r="M63" s="32" t="str">
        <f t="shared" si="0"/>
        <v xml:space="preserve"> </v>
      </c>
      <c r="N63" s="32" t="str">
        <f t="shared" si="1"/>
        <v xml:space="preserve"> </v>
      </c>
      <c r="P63" s="32" t="str">
        <f t="shared" si="2"/>
        <v xml:space="preserve"> </v>
      </c>
      <c r="Q63" s="32" t="str">
        <f t="shared" si="3"/>
        <v xml:space="preserve"> </v>
      </c>
    </row>
    <row r="64" spans="3:17" customFormat="1" x14ac:dyDescent="0.25">
      <c r="C64" s="453"/>
      <c r="D64" s="32" t="str">
        <f t="shared" si="5"/>
        <v/>
      </c>
      <c r="E64" s="138"/>
      <c r="F64" s="138"/>
      <c r="G64" s="32"/>
      <c r="H64" s="138"/>
      <c r="I64" s="138"/>
      <c r="J64" s="32"/>
      <c r="M64" s="32" t="str">
        <f t="shared" si="0"/>
        <v xml:space="preserve"> </v>
      </c>
      <c r="N64" s="32" t="str">
        <f t="shared" si="1"/>
        <v xml:space="preserve"> </v>
      </c>
      <c r="P64" s="32" t="str">
        <f t="shared" si="2"/>
        <v xml:space="preserve"> </v>
      </c>
      <c r="Q64" s="32" t="str">
        <f t="shared" si="3"/>
        <v xml:space="preserve"> </v>
      </c>
    </row>
    <row r="65" spans="3:17" customFormat="1" x14ac:dyDescent="0.25">
      <c r="C65" s="453"/>
      <c r="D65" s="32" t="str">
        <f>IF(E65="","",D59+1)</f>
        <v/>
      </c>
      <c r="E65" s="138"/>
      <c r="F65" s="138"/>
      <c r="G65" s="32"/>
      <c r="H65" s="138"/>
      <c r="I65" s="138"/>
      <c r="J65" s="32"/>
      <c r="M65" s="32" t="str">
        <f t="shared" si="0"/>
        <v xml:space="preserve"> </v>
      </c>
      <c r="N65" s="32" t="str">
        <f t="shared" si="1"/>
        <v xml:space="preserve"> </v>
      </c>
      <c r="P65" s="32" t="str">
        <f t="shared" si="2"/>
        <v xml:space="preserve"> </v>
      </c>
      <c r="Q65" s="32" t="str">
        <f t="shared" si="3"/>
        <v xml:space="preserve"> </v>
      </c>
    </row>
    <row r="66" spans="3:17" customFormat="1" x14ac:dyDescent="0.25">
      <c r="C66" s="453"/>
      <c r="D66" s="32" t="str">
        <f t="shared" ref="D66:D70" si="6">IF(E66="","",D65+1)</f>
        <v/>
      </c>
      <c r="E66" s="138"/>
      <c r="F66" s="138"/>
      <c r="G66" s="32"/>
      <c r="H66" s="138"/>
      <c r="I66" s="138"/>
      <c r="J66" s="32"/>
      <c r="M66" s="32" t="str">
        <f t="shared" si="0"/>
        <v xml:space="preserve"> </v>
      </c>
      <c r="N66" s="32" t="str">
        <f t="shared" si="1"/>
        <v xml:space="preserve"> </v>
      </c>
      <c r="P66" s="32" t="str">
        <f t="shared" si="2"/>
        <v xml:space="preserve"> </v>
      </c>
      <c r="Q66" s="32" t="str">
        <f t="shared" si="3"/>
        <v xml:space="preserve"> </v>
      </c>
    </row>
    <row r="67" spans="3:17" customFormat="1" x14ac:dyDescent="0.25">
      <c r="C67" s="453"/>
      <c r="D67" s="32" t="str">
        <f t="shared" si="6"/>
        <v/>
      </c>
      <c r="E67" s="138"/>
      <c r="F67" s="138"/>
      <c r="G67" s="32"/>
      <c r="H67" s="138"/>
      <c r="I67" s="138"/>
      <c r="J67" s="32"/>
      <c r="M67" s="32" t="str">
        <f t="shared" si="0"/>
        <v xml:space="preserve"> </v>
      </c>
      <c r="N67" s="32" t="str">
        <f t="shared" si="1"/>
        <v xml:space="preserve"> </v>
      </c>
      <c r="P67" s="32" t="str">
        <f t="shared" si="2"/>
        <v xml:space="preserve"> </v>
      </c>
      <c r="Q67" s="32" t="str">
        <f t="shared" si="3"/>
        <v xml:space="preserve"> </v>
      </c>
    </row>
    <row r="68" spans="3:17" customFormat="1" x14ac:dyDescent="0.25">
      <c r="C68" s="453"/>
      <c r="D68" s="32" t="str">
        <f t="shared" si="6"/>
        <v/>
      </c>
      <c r="E68" s="138"/>
      <c r="F68" s="138"/>
      <c r="G68" s="32"/>
      <c r="H68" s="138"/>
      <c r="I68" s="138"/>
      <c r="J68" s="32"/>
      <c r="M68" s="32" t="str">
        <f t="shared" si="0"/>
        <v xml:space="preserve"> </v>
      </c>
      <c r="N68" s="32" t="str">
        <f t="shared" si="1"/>
        <v xml:space="preserve"> </v>
      </c>
      <c r="P68" s="32" t="str">
        <f t="shared" si="2"/>
        <v xml:space="preserve"> </v>
      </c>
      <c r="Q68" s="32" t="str">
        <f t="shared" si="3"/>
        <v xml:space="preserve"> </v>
      </c>
    </row>
    <row r="69" spans="3:17" customFormat="1" x14ac:dyDescent="0.25">
      <c r="C69" s="453"/>
      <c r="D69" s="32" t="str">
        <f t="shared" si="6"/>
        <v/>
      </c>
      <c r="E69" s="138"/>
      <c r="F69" s="138"/>
      <c r="G69" s="32"/>
      <c r="H69" s="138"/>
      <c r="I69" s="138"/>
      <c r="J69" s="32"/>
      <c r="M69" s="32" t="str">
        <f t="shared" si="0"/>
        <v xml:space="preserve"> </v>
      </c>
      <c r="N69" s="32" t="str">
        <f t="shared" si="1"/>
        <v xml:space="preserve"> </v>
      </c>
      <c r="P69" s="32" t="str">
        <f t="shared" si="2"/>
        <v xml:space="preserve"> </v>
      </c>
      <c r="Q69" s="32" t="str">
        <f t="shared" si="3"/>
        <v xml:space="preserve"> </v>
      </c>
    </row>
    <row r="70" spans="3:17" customFormat="1" x14ac:dyDescent="0.25">
      <c r="C70" s="453"/>
      <c r="D70" s="32" t="str">
        <f t="shared" si="6"/>
        <v/>
      </c>
      <c r="E70" s="138"/>
      <c r="F70" s="138"/>
      <c r="G70" s="32"/>
      <c r="H70" s="138"/>
      <c r="I70" s="138"/>
      <c r="J70" s="32"/>
      <c r="M70" s="32" t="str">
        <f t="shared" si="0"/>
        <v xml:space="preserve"> </v>
      </c>
      <c r="N70" s="32" t="str">
        <f t="shared" si="1"/>
        <v xml:space="preserve"> </v>
      </c>
      <c r="P70" s="32" t="str">
        <f t="shared" si="2"/>
        <v xml:space="preserve"> </v>
      </c>
      <c r="Q70" s="32" t="str">
        <f t="shared" si="3"/>
        <v xml:space="preserve"> </v>
      </c>
    </row>
    <row r="71" spans="3:17" customFormat="1" x14ac:dyDescent="0.25">
      <c r="C71" s="105"/>
      <c r="D71" s="162">
        <f>COUNT(D50:D70)</f>
        <v>3</v>
      </c>
      <c r="E71" s="163"/>
      <c r="F71" s="163"/>
      <c r="G71" s="164">
        <f>COUNT(G50:G70)</f>
        <v>3</v>
      </c>
      <c r="H71" s="161"/>
      <c r="I71" s="161"/>
      <c r="J71" s="164">
        <f t="shared" ref="J71" si="7">COUNT(J50:J70)</f>
        <v>0</v>
      </c>
      <c r="M71" s="32" t="str">
        <f t="shared" si="0"/>
        <v xml:space="preserve"> </v>
      </c>
      <c r="N71" s="32" t="str">
        <f t="shared" si="1"/>
        <v xml:space="preserve"> </v>
      </c>
      <c r="P71" s="32" t="str">
        <f t="shared" si="2"/>
        <v xml:space="preserve"> </v>
      </c>
      <c r="Q71" s="32" t="str">
        <f t="shared" si="3"/>
        <v xml:space="preserve"> </v>
      </c>
    </row>
    <row r="72" spans="3:17" x14ac:dyDescent="0.25">
      <c r="M72" s="32" t="str">
        <f t="shared" si="0"/>
        <v xml:space="preserve"> </v>
      </c>
      <c r="N72" s="32" t="str">
        <f t="shared" si="1"/>
        <v xml:space="preserve"> </v>
      </c>
      <c r="O72"/>
      <c r="P72" s="32" t="str">
        <f t="shared" si="2"/>
        <v xml:space="preserve"> </v>
      </c>
      <c r="Q72" s="32" t="str">
        <f t="shared" si="3"/>
        <v xml:space="preserve"> </v>
      </c>
    </row>
    <row r="73" spans="3:17" x14ac:dyDescent="0.25">
      <c r="M73" s="32" t="str">
        <f t="shared" si="0"/>
        <v xml:space="preserve"> </v>
      </c>
      <c r="N73" s="32" t="str">
        <f t="shared" si="1"/>
        <v xml:space="preserve"> </v>
      </c>
      <c r="O73"/>
      <c r="P73" s="32" t="str">
        <f t="shared" si="2"/>
        <v xml:space="preserve"> </v>
      </c>
      <c r="Q73" s="32" t="str">
        <f t="shared" si="3"/>
        <v xml:space="preserve"> </v>
      </c>
    </row>
    <row r="74" spans="3:17" x14ac:dyDescent="0.25">
      <c r="D74" s="451"/>
      <c r="E74" s="451"/>
      <c r="F74" s="207"/>
      <c r="M74" s="32" t="str">
        <f t="shared" ref="M74:M99" si="8">IF(OR(LEFT(E74,1)=" ",RIGHT(E74,1)=" ",),1," ")</f>
        <v xml:space="preserve"> </v>
      </c>
      <c r="N74" s="32" t="str">
        <f t="shared" ref="N74:N99" si="9">IF(OR(LEFT(F74,1)=" ",RIGHT(F74,1)=" ",),1," ")</f>
        <v xml:space="preserve"> </v>
      </c>
      <c r="O74"/>
      <c r="P74" s="32" t="str">
        <f t="shared" ref="P74:P99" si="10">IF(OR(LEFT(H74,1)=" ",RIGHT(H74,1)=" ",),1," ")</f>
        <v xml:space="preserve"> </v>
      </c>
      <c r="Q74" s="32" t="str">
        <f t="shared" ref="Q74:Q99" si="11">IF(OR(LEFT(I74,1)=" ",RIGHT(I74,1)=" ",),1," ")</f>
        <v xml:space="preserve"> </v>
      </c>
    </row>
    <row r="75" spans="3:17" customFormat="1" x14ac:dyDescent="0.25">
      <c r="C75" s="454" t="s">
        <v>436</v>
      </c>
      <c r="D75" s="228">
        <v>1</v>
      </c>
      <c r="E75" s="202" t="s">
        <v>458</v>
      </c>
      <c r="F75" s="202" t="s">
        <v>440</v>
      </c>
      <c r="G75" s="228"/>
      <c r="H75" s="202"/>
      <c r="I75" s="202"/>
      <c r="J75" s="228"/>
      <c r="K75" s="96"/>
      <c r="L75" s="96"/>
      <c r="M75" s="32" t="str">
        <f t="shared" si="8"/>
        <v xml:space="preserve"> </v>
      </c>
      <c r="N75" s="32" t="str">
        <f t="shared" si="9"/>
        <v xml:space="preserve"> </v>
      </c>
      <c r="P75" s="32" t="str">
        <f t="shared" si="10"/>
        <v xml:space="preserve"> </v>
      </c>
      <c r="Q75" s="32" t="str">
        <f t="shared" si="11"/>
        <v xml:space="preserve"> </v>
      </c>
    </row>
    <row r="76" spans="3:17" customFormat="1" x14ac:dyDescent="0.25">
      <c r="C76" s="454"/>
      <c r="D76" s="228" t="str">
        <f>IF(E76="","",D75+1)</f>
        <v/>
      </c>
      <c r="E76" s="202"/>
      <c r="F76" s="202"/>
      <c r="G76" s="228"/>
      <c r="H76" s="202"/>
      <c r="I76" s="202"/>
      <c r="J76" s="228"/>
      <c r="K76" s="96"/>
      <c r="L76" s="96"/>
      <c r="M76" s="32" t="str">
        <f t="shared" si="8"/>
        <v xml:space="preserve"> </v>
      </c>
      <c r="N76" s="32" t="str">
        <f t="shared" si="9"/>
        <v xml:space="preserve"> </v>
      </c>
      <c r="P76" s="32" t="str">
        <f t="shared" si="10"/>
        <v xml:space="preserve"> </v>
      </c>
      <c r="Q76" s="32" t="str">
        <f t="shared" si="11"/>
        <v xml:space="preserve"> </v>
      </c>
    </row>
    <row r="77" spans="3:17" customFormat="1" x14ac:dyDescent="0.25">
      <c r="C77" s="454"/>
      <c r="D77" s="228" t="str">
        <f t="shared" ref="D77:D96" si="12">IF(E77="","",D76+1)</f>
        <v/>
      </c>
      <c r="E77" s="202"/>
      <c r="F77" s="202"/>
      <c r="G77" s="228"/>
      <c r="H77" s="202"/>
      <c r="I77" s="202"/>
      <c r="J77" s="228"/>
      <c r="K77" s="96"/>
      <c r="L77" s="96"/>
      <c r="M77" s="32" t="str">
        <f t="shared" si="8"/>
        <v xml:space="preserve"> </v>
      </c>
      <c r="N77" s="32" t="str">
        <f t="shared" si="9"/>
        <v xml:space="preserve"> </v>
      </c>
      <c r="P77" s="32" t="str">
        <f t="shared" si="10"/>
        <v xml:space="preserve"> </v>
      </c>
      <c r="Q77" s="32" t="str">
        <f t="shared" si="11"/>
        <v xml:space="preserve"> </v>
      </c>
    </row>
    <row r="78" spans="3:17" customFormat="1" x14ac:dyDescent="0.25">
      <c r="C78" s="454"/>
      <c r="D78" s="228" t="str">
        <f t="shared" si="12"/>
        <v/>
      </c>
      <c r="E78" s="202"/>
      <c r="F78" s="202"/>
      <c r="G78" s="228"/>
      <c r="H78" s="202"/>
      <c r="I78" s="202"/>
      <c r="J78" s="228"/>
      <c r="K78" s="96"/>
      <c r="L78" s="96"/>
      <c r="M78" s="32" t="str">
        <f t="shared" si="8"/>
        <v xml:space="preserve"> </v>
      </c>
      <c r="N78" s="32" t="str">
        <f t="shared" si="9"/>
        <v xml:space="preserve"> </v>
      </c>
      <c r="P78" s="32" t="str">
        <f t="shared" si="10"/>
        <v xml:space="preserve"> </v>
      </c>
      <c r="Q78" s="32" t="str">
        <f t="shared" si="11"/>
        <v xml:space="preserve"> </v>
      </c>
    </row>
    <row r="79" spans="3:17" customFormat="1" x14ac:dyDescent="0.25">
      <c r="C79" s="454"/>
      <c r="D79" s="228" t="str">
        <f t="shared" si="12"/>
        <v/>
      </c>
      <c r="E79" s="202"/>
      <c r="F79" s="202"/>
      <c r="G79" s="228"/>
      <c r="H79" s="202"/>
      <c r="I79" s="202"/>
      <c r="J79" s="228"/>
      <c r="K79" s="96"/>
      <c r="L79" s="96"/>
      <c r="M79" s="32" t="str">
        <f t="shared" si="8"/>
        <v xml:space="preserve"> </v>
      </c>
      <c r="N79" s="32" t="str">
        <f t="shared" si="9"/>
        <v xml:space="preserve"> </v>
      </c>
      <c r="P79" s="32" t="str">
        <f t="shared" si="10"/>
        <v xml:space="preserve"> </v>
      </c>
      <c r="Q79" s="32" t="str">
        <f t="shared" si="11"/>
        <v xml:space="preserve"> </v>
      </c>
    </row>
    <row r="80" spans="3:17" customFormat="1" x14ac:dyDescent="0.25">
      <c r="C80" s="454"/>
      <c r="D80" s="228" t="str">
        <f t="shared" si="12"/>
        <v/>
      </c>
      <c r="E80" s="202"/>
      <c r="F80" s="202"/>
      <c r="G80" s="228"/>
      <c r="H80" s="202"/>
      <c r="I80" s="202"/>
      <c r="J80" s="228"/>
      <c r="K80" s="96"/>
      <c r="L80" s="96"/>
      <c r="M80" s="32" t="str">
        <f t="shared" si="8"/>
        <v xml:space="preserve"> </v>
      </c>
      <c r="N80" s="32" t="str">
        <f t="shared" si="9"/>
        <v xml:space="preserve"> </v>
      </c>
      <c r="P80" s="32" t="str">
        <f t="shared" si="10"/>
        <v xml:space="preserve"> </v>
      </c>
      <c r="Q80" s="32" t="str">
        <f t="shared" si="11"/>
        <v xml:space="preserve"> </v>
      </c>
    </row>
    <row r="81" spans="3:17" customFormat="1" x14ac:dyDescent="0.25">
      <c r="C81" s="454"/>
      <c r="D81" s="228" t="str">
        <f t="shared" si="12"/>
        <v/>
      </c>
      <c r="E81" s="202"/>
      <c r="F81" s="202"/>
      <c r="G81" s="228"/>
      <c r="H81" s="202"/>
      <c r="I81" s="202"/>
      <c r="J81" s="228"/>
      <c r="K81" s="96"/>
      <c r="L81" s="96"/>
      <c r="M81" s="32" t="str">
        <f t="shared" si="8"/>
        <v xml:space="preserve"> </v>
      </c>
      <c r="N81" s="32" t="str">
        <f t="shared" si="9"/>
        <v xml:space="preserve"> </v>
      </c>
      <c r="P81" s="32" t="str">
        <f t="shared" si="10"/>
        <v xml:space="preserve"> </v>
      </c>
      <c r="Q81" s="32" t="str">
        <f t="shared" si="11"/>
        <v xml:space="preserve"> </v>
      </c>
    </row>
    <row r="82" spans="3:17" customFormat="1" x14ac:dyDescent="0.25">
      <c r="C82" s="454"/>
      <c r="D82" s="228" t="str">
        <f t="shared" si="12"/>
        <v/>
      </c>
      <c r="E82" s="202"/>
      <c r="F82" s="202"/>
      <c r="G82" s="228"/>
      <c r="H82" s="202"/>
      <c r="I82" s="202"/>
      <c r="J82" s="228"/>
      <c r="K82" s="96"/>
      <c r="L82" s="96"/>
      <c r="M82" s="32" t="str">
        <f t="shared" si="8"/>
        <v xml:space="preserve"> </v>
      </c>
      <c r="N82" s="32" t="str">
        <f t="shared" si="9"/>
        <v xml:space="preserve"> </v>
      </c>
      <c r="P82" s="32" t="str">
        <f t="shared" si="10"/>
        <v xml:space="preserve"> </v>
      </c>
      <c r="Q82" s="32" t="str">
        <f t="shared" si="11"/>
        <v xml:space="preserve"> </v>
      </c>
    </row>
    <row r="83" spans="3:17" customFormat="1" x14ac:dyDescent="0.25">
      <c r="C83" s="454"/>
      <c r="D83" s="228" t="str">
        <f t="shared" si="12"/>
        <v/>
      </c>
      <c r="E83" s="202"/>
      <c r="F83" s="202"/>
      <c r="G83" s="228"/>
      <c r="H83" s="202"/>
      <c r="I83" s="202"/>
      <c r="J83" s="228"/>
      <c r="K83" s="96"/>
      <c r="L83" s="96"/>
      <c r="M83" s="32" t="str">
        <f t="shared" si="8"/>
        <v xml:space="preserve"> </v>
      </c>
      <c r="N83" s="32" t="str">
        <f t="shared" si="9"/>
        <v xml:space="preserve"> </v>
      </c>
      <c r="P83" s="32" t="str">
        <f t="shared" si="10"/>
        <v xml:space="preserve"> </v>
      </c>
      <c r="Q83" s="32" t="str">
        <f t="shared" si="11"/>
        <v xml:space="preserve"> </v>
      </c>
    </row>
    <row r="84" spans="3:17" customFormat="1" x14ac:dyDescent="0.25">
      <c r="C84" s="454"/>
      <c r="D84" s="228"/>
      <c r="E84" s="202"/>
      <c r="F84" s="202"/>
      <c r="G84" s="228"/>
      <c r="H84" s="202"/>
      <c r="I84" s="202"/>
      <c r="J84" s="228"/>
      <c r="K84" s="96"/>
      <c r="L84" s="96"/>
      <c r="M84" s="32" t="str">
        <f t="shared" si="8"/>
        <v xml:space="preserve"> </v>
      </c>
      <c r="N84" s="32" t="str">
        <f t="shared" si="9"/>
        <v xml:space="preserve"> </v>
      </c>
      <c r="P84" s="32" t="str">
        <f t="shared" si="10"/>
        <v xml:space="preserve"> </v>
      </c>
      <c r="Q84" s="32" t="str">
        <f t="shared" si="11"/>
        <v xml:space="preserve"> </v>
      </c>
    </row>
    <row r="85" spans="3:17" customFormat="1" x14ac:dyDescent="0.25">
      <c r="C85" s="454"/>
      <c r="D85" s="228"/>
      <c r="E85" s="202"/>
      <c r="F85" s="202"/>
      <c r="G85" s="228"/>
      <c r="H85" s="202"/>
      <c r="I85" s="202"/>
      <c r="J85" s="228"/>
      <c r="K85" s="96"/>
      <c r="L85" s="96"/>
      <c r="M85" s="32" t="str">
        <f t="shared" si="8"/>
        <v xml:space="preserve"> </v>
      </c>
      <c r="N85" s="32" t="str">
        <f t="shared" si="9"/>
        <v xml:space="preserve"> </v>
      </c>
      <c r="P85" s="32" t="str">
        <f t="shared" si="10"/>
        <v xml:space="preserve"> </v>
      </c>
      <c r="Q85" s="32" t="str">
        <f t="shared" si="11"/>
        <v xml:space="preserve"> </v>
      </c>
    </row>
    <row r="86" spans="3:17" customFormat="1" x14ac:dyDescent="0.25">
      <c r="C86" s="454"/>
      <c r="D86" s="228"/>
      <c r="E86" s="202"/>
      <c r="F86" s="202"/>
      <c r="G86" s="228"/>
      <c r="H86" s="202"/>
      <c r="I86" s="202"/>
      <c r="J86" s="228"/>
      <c r="K86" s="96"/>
      <c r="L86" s="96"/>
      <c r="M86" s="32" t="str">
        <f t="shared" si="8"/>
        <v xml:space="preserve"> </v>
      </c>
      <c r="N86" s="32" t="str">
        <f t="shared" si="9"/>
        <v xml:space="preserve"> </v>
      </c>
      <c r="P86" s="32" t="str">
        <f t="shared" si="10"/>
        <v xml:space="preserve"> </v>
      </c>
      <c r="Q86" s="32" t="str">
        <f t="shared" si="11"/>
        <v xml:space="preserve"> </v>
      </c>
    </row>
    <row r="87" spans="3:17" customFormat="1" x14ac:dyDescent="0.25">
      <c r="C87" s="454"/>
      <c r="D87" s="228"/>
      <c r="E87" s="202"/>
      <c r="F87" s="202"/>
      <c r="G87" s="228"/>
      <c r="H87" s="202"/>
      <c r="I87" s="202"/>
      <c r="J87" s="228"/>
      <c r="K87" s="96"/>
      <c r="L87" s="96"/>
      <c r="M87" s="32" t="str">
        <f t="shared" si="8"/>
        <v xml:space="preserve"> </v>
      </c>
      <c r="N87" s="32" t="str">
        <f t="shared" si="9"/>
        <v xml:space="preserve"> </v>
      </c>
      <c r="P87" s="32" t="str">
        <f t="shared" si="10"/>
        <v xml:space="preserve"> </v>
      </c>
      <c r="Q87" s="32" t="str">
        <f t="shared" si="11"/>
        <v xml:space="preserve"> </v>
      </c>
    </row>
    <row r="88" spans="3:17" customFormat="1" x14ac:dyDescent="0.25">
      <c r="C88" s="454"/>
      <c r="D88" s="228"/>
      <c r="E88" s="202"/>
      <c r="F88" s="202"/>
      <c r="G88" s="228"/>
      <c r="H88" s="202"/>
      <c r="I88" s="202"/>
      <c r="J88" s="228"/>
      <c r="K88" s="96"/>
      <c r="L88" s="96"/>
      <c r="M88" s="32" t="str">
        <f t="shared" si="8"/>
        <v xml:space="preserve"> </v>
      </c>
      <c r="N88" s="32" t="str">
        <f t="shared" si="9"/>
        <v xml:space="preserve"> </v>
      </c>
      <c r="P88" s="32" t="str">
        <f t="shared" si="10"/>
        <v xml:space="preserve"> </v>
      </c>
      <c r="Q88" s="32" t="str">
        <f t="shared" si="11"/>
        <v xml:space="preserve"> </v>
      </c>
    </row>
    <row r="89" spans="3:17" customFormat="1" x14ac:dyDescent="0.25">
      <c r="C89" s="454"/>
      <c r="D89" s="228"/>
      <c r="E89" s="202"/>
      <c r="F89" s="202"/>
      <c r="G89" s="228"/>
      <c r="H89" s="202"/>
      <c r="I89" s="202"/>
      <c r="J89" s="228"/>
      <c r="K89" s="96"/>
      <c r="L89" s="96"/>
      <c r="M89" s="32" t="str">
        <f t="shared" si="8"/>
        <v xml:space="preserve"> </v>
      </c>
      <c r="N89" s="32" t="str">
        <f t="shared" si="9"/>
        <v xml:space="preserve"> </v>
      </c>
      <c r="P89" s="32" t="str">
        <f t="shared" si="10"/>
        <v xml:space="preserve"> </v>
      </c>
      <c r="Q89" s="32" t="str">
        <f t="shared" si="11"/>
        <v xml:space="preserve"> </v>
      </c>
    </row>
    <row r="90" spans="3:17" customFormat="1" x14ac:dyDescent="0.25">
      <c r="C90" s="454"/>
      <c r="D90" s="228" t="str">
        <f>IF(E90="","",D83+1)</f>
        <v/>
      </c>
      <c r="E90" s="202"/>
      <c r="F90" s="202"/>
      <c r="G90" s="228"/>
      <c r="H90" s="202"/>
      <c r="I90" s="202"/>
      <c r="J90" s="228"/>
      <c r="K90" s="96"/>
      <c r="L90" s="96"/>
      <c r="M90" s="32" t="str">
        <f t="shared" si="8"/>
        <v xml:space="preserve"> </v>
      </c>
      <c r="N90" s="32" t="str">
        <f t="shared" si="9"/>
        <v xml:space="preserve"> </v>
      </c>
      <c r="P90" s="32" t="str">
        <f t="shared" si="10"/>
        <v xml:space="preserve"> </v>
      </c>
      <c r="Q90" s="32" t="str">
        <f t="shared" si="11"/>
        <v xml:space="preserve"> </v>
      </c>
    </row>
    <row r="91" spans="3:17" customFormat="1" x14ac:dyDescent="0.25">
      <c r="C91" s="454"/>
      <c r="D91" s="228" t="str">
        <f t="shared" si="12"/>
        <v/>
      </c>
      <c r="E91" s="202"/>
      <c r="F91" s="202"/>
      <c r="G91" s="228"/>
      <c r="H91" s="202"/>
      <c r="I91" s="202"/>
      <c r="J91" s="228"/>
      <c r="K91" s="96"/>
      <c r="L91" s="96"/>
      <c r="M91" s="32" t="str">
        <f t="shared" si="8"/>
        <v xml:space="preserve"> </v>
      </c>
      <c r="N91" s="32" t="str">
        <f t="shared" si="9"/>
        <v xml:space="preserve"> </v>
      </c>
      <c r="P91" s="32" t="str">
        <f t="shared" si="10"/>
        <v xml:space="preserve"> </v>
      </c>
      <c r="Q91" s="32" t="str">
        <f t="shared" si="11"/>
        <v xml:space="preserve"> </v>
      </c>
    </row>
    <row r="92" spans="3:17" customFormat="1" x14ac:dyDescent="0.25">
      <c r="C92" s="454"/>
      <c r="D92" s="228" t="str">
        <f t="shared" si="12"/>
        <v/>
      </c>
      <c r="E92" s="202"/>
      <c r="F92" s="202"/>
      <c r="G92" s="228"/>
      <c r="H92" s="202"/>
      <c r="I92" s="202"/>
      <c r="J92" s="228"/>
      <c r="K92" s="96"/>
      <c r="L92" s="96"/>
      <c r="M92" s="32" t="str">
        <f t="shared" si="8"/>
        <v xml:space="preserve"> </v>
      </c>
      <c r="N92" s="32" t="str">
        <f t="shared" si="9"/>
        <v xml:space="preserve"> </v>
      </c>
      <c r="P92" s="32" t="str">
        <f t="shared" si="10"/>
        <v xml:space="preserve"> </v>
      </c>
      <c r="Q92" s="32" t="str">
        <f t="shared" si="11"/>
        <v xml:space="preserve"> </v>
      </c>
    </row>
    <row r="93" spans="3:17" customFormat="1" x14ac:dyDescent="0.25">
      <c r="C93" s="454"/>
      <c r="D93" s="228" t="str">
        <f t="shared" si="12"/>
        <v/>
      </c>
      <c r="E93" s="202"/>
      <c r="F93" s="202"/>
      <c r="G93" s="228"/>
      <c r="H93" s="202"/>
      <c r="I93" s="202"/>
      <c r="J93" s="228"/>
      <c r="K93" s="96"/>
      <c r="L93" s="96"/>
      <c r="M93" s="32" t="str">
        <f t="shared" si="8"/>
        <v xml:space="preserve"> </v>
      </c>
      <c r="N93" s="32" t="str">
        <f t="shared" si="9"/>
        <v xml:space="preserve"> </v>
      </c>
      <c r="P93" s="32" t="str">
        <f t="shared" si="10"/>
        <v xml:space="preserve"> </v>
      </c>
      <c r="Q93" s="32" t="str">
        <f t="shared" si="11"/>
        <v xml:space="preserve"> </v>
      </c>
    </row>
    <row r="94" spans="3:17" customFormat="1" x14ac:dyDescent="0.25">
      <c r="C94" s="454"/>
      <c r="D94" s="228" t="str">
        <f t="shared" si="12"/>
        <v/>
      </c>
      <c r="E94" s="202"/>
      <c r="F94" s="202"/>
      <c r="G94" s="228"/>
      <c r="H94" s="202"/>
      <c r="I94" s="202"/>
      <c r="J94" s="228"/>
      <c r="M94" s="32" t="str">
        <f t="shared" si="8"/>
        <v xml:space="preserve"> </v>
      </c>
      <c r="N94" s="32" t="str">
        <f t="shared" si="9"/>
        <v xml:space="preserve"> </v>
      </c>
      <c r="P94" s="32" t="str">
        <f t="shared" si="10"/>
        <v xml:space="preserve"> </v>
      </c>
      <c r="Q94" s="32" t="str">
        <f t="shared" si="11"/>
        <v xml:space="preserve"> </v>
      </c>
    </row>
    <row r="95" spans="3:17" customFormat="1" x14ac:dyDescent="0.25">
      <c r="C95" s="454"/>
      <c r="D95" s="228" t="str">
        <f t="shared" si="12"/>
        <v/>
      </c>
      <c r="E95" s="202"/>
      <c r="F95" s="202"/>
      <c r="G95" s="228"/>
      <c r="H95" s="202"/>
      <c r="I95" s="202"/>
      <c r="J95" s="228"/>
      <c r="M95" s="32" t="str">
        <f t="shared" si="8"/>
        <v xml:space="preserve"> </v>
      </c>
      <c r="N95" s="32" t="str">
        <f t="shared" si="9"/>
        <v xml:space="preserve"> </v>
      </c>
      <c r="P95" s="32" t="str">
        <f t="shared" si="10"/>
        <v xml:space="preserve"> </v>
      </c>
      <c r="Q95" s="32" t="str">
        <f t="shared" si="11"/>
        <v xml:space="preserve"> </v>
      </c>
    </row>
    <row r="96" spans="3:17" customFormat="1" x14ac:dyDescent="0.25">
      <c r="C96" s="454"/>
      <c r="D96" s="228" t="str">
        <f t="shared" si="12"/>
        <v/>
      </c>
      <c r="E96" s="202"/>
      <c r="F96" s="202"/>
      <c r="G96" s="228"/>
      <c r="H96" s="202"/>
      <c r="I96" s="202"/>
      <c r="J96" s="228"/>
      <c r="M96" s="32" t="str">
        <f t="shared" si="8"/>
        <v xml:space="preserve"> </v>
      </c>
      <c r="N96" s="32" t="str">
        <f t="shared" si="9"/>
        <v xml:space="preserve"> </v>
      </c>
      <c r="P96" s="32" t="str">
        <f t="shared" si="10"/>
        <v xml:space="preserve"> </v>
      </c>
      <c r="Q96" s="32" t="str">
        <f t="shared" si="11"/>
        <v xml:space="preserve"> </v>
      </c>
    </row>
    <row r="97" spans="4:17" x14ac:dyDescent="0.25">
      <c r="D97" s="162">
        <f>COUNT(D75:D96)</f>
        <v>1</v>
      </c>
      <c r="E97" s="163"/>
      <c r="F97" s="163"/>
      <c r="G97" s="164">
        <f>COUNT(G75:G96)</f>
        <v>0</v>
      </c>
      <c r="H97" s="161"/>
      <c r="I97" s="161"/>
      <c r="J97" s="164">
        <f t="shared" ref="J97" si="13">COUNT(J75:J96)</f>
        <v>0</v>
      </c>
      <c r="M97" s="32" t="str">
        <f t="shared" si="8"/>
        <v xml:space="preserve"> </v>
      </c>
      <c r="N97" s="32" t="str">
        <f t="shared" si="9"/>
        <v xml:space="preserve"> </v>
      </c>
      <c r="O97"/>
      <c r="P97" s="32" t="str">
        <f t="shared" si="10"/>
        <v xml:space="preserve"> </v>
      </c>
      <c r="Q97" s="32" t="str">
        <f t="shared" si="11"/>
        <v xml:space="preserve"> </v>
      </c>
    </row>
    <row r="98" spans="4:17" x14ac:dyDescent="0.25">
      <c r="M98" s="32" t="str">
        <f t="shared" si="8"/>
        <v xml:space="preserve"> </v>
      </c>
      <c r="N98" s="32" t="str">
        <f t="shared" si="9"/>
        <v xml:space="preserve"> </v>
      </c>
      <c r="O98"/>
      <c r="P98" s="32" t="str">
        <f t="shared" si="10"/>
        <v xml:space="preserve"> </v>
      </c>
      <c r="Q98" s="32" t="str">
        <f t="shared" si="11"/>
        <v xml:space="preserve"> </v>
      </c>
    </row>
    <row r="99" spans="4:17" x14ac:dyDescent="0.25">
      <c r="D99" s="451"/>
      <c r="E99" s="451"/>
      <c r="F99" s="207"/>
      <c r="M99" s="32" t="str">
        <f t="shared" si="8"/>
        <v xml:space="preserve"> </v>
      </c>
      <c r="N99" s="32" t="str">
        <f t="shared" si="9"/>
        <v xml:space="preserve"> </v>
      </c>
      <c r="O99"/>
      <c r="P99" s="32" t="str">
        <f t="shared" si="10"/>
        <v xml:space="preserve"> </v>
      </c>
      <c r="Q99" s="32" t="str">
        <f t="shared" si="11"/>
        <v xml:space="preserve"> </v>
      </c>
    </row>
  </sheetData>
  <sheetProtection password="8678" sheet="1" objects="1" scenarios="1" selectLockedCells="1" selectUnlockedCells="1"/>
  <mergeCells count="7">
    <mergeCell ref="B1:F1"/>
    <mergeCell ref="D99:E99"/>
    <mergeCell ref="C9:C44"/>
    <mergeCell ref="D49:E49"/>
    <mergeCell ref="C50:C70"/>
    <mergeCell ref="D74:E74"/>
    <mergeCell ref="C75:C96"/>
  </mergeCells>
  <conditionalFormatting sqref="G72:G96 G1:G44 G49:G70 G98:G1048576">
    <cfRule type="cellIs" dxfId="59" priority="5" operator="equal">
      <formula>1</formula>
    </cfRule>
  </conditionalFormatting>
  <conditionalFormatting sqref="J1:J44 J46:J70 J72:J96 J98:J1048576">
    <cfRule type="cellIs" dxfId="58" priority="4" operator="equal">
      <formula>1</formula>
    </cfRule>
  </conditionalFormatting>
  <conditionalFormatting sqref="K44">
    <cfRule type="duplicateValues" dxfId="57" priority="1425"/>
  </conditionalFormatting>
  <conditionalFormatting sqref="M9:N99">
    <cfRule type="cellIs" dxfId="56" priority="3" operator="equal">
      <formula>1</formula>
    </cfRule>
  </conditionalFormatting>
  <conditionalFormatting sqref="P9:Q99">
    <cfRule type="cellIs" dxfId="55" priority="2" operator="equal">
      <formula>1</formula>
    </cfRule>
  </conditionalFormatting>
  <conditionalFormatting sqref="I1:I1048576">
    <cfRule type="containsText" dxfId="54" priority="1" operator="containsText" text="she">
      <formula>NOT(ISERROR(SEARCH("she",I1)))</formula>
    </cfRule>
  </conditionalFormatting>
  <pageMargins left="0.7" right="0.7" top="0.75" bottom="0.75" header="0.3" footer="0.3"/>
  <pageSetup paperSize="9" scale="69" fitToHeight="0" orientation="landscape" horizontalDpi="4294967293" verticalDpi="4294967293" r:id="rId1"/>
  <extLst>
    <ext xmlns:x14="http://schemas.microsoft.com/office/spreadsheetml/2009/9/main" uri="{78C0D931-6437-407d-A8EE-F0AAD7539E65}">
      <x14:conditionalFormattings>
        <x14:conditionalFormatting xmlns:xm="http://schemas.microsoft.com/office/excel/2006/main">
          <x14:cfRule type="containsText" priority="9" operator="containsText" id="{9CE11E28-6BE3-4E98-B00F-A65574381485}">
            <xm:f>NOT(ISERROR(SEARCH(OR(#REF!,#REF!,#REF!,#REF!,#REF!),#REF!)))</xm:f>
            <xm:f>OR(#REF!,#REF!,#REF!,#REF!,#REF!)</xm:f>
            <x14:dxf>
              <font>
                <color rgb="FF9C0006"/>
              </font>
              <fill>
                <patternFill>
                  <bgColor rgb="FFFFC7CE"/>
                </patternFill>
              </fill>
            </x14:dxf>
          </x14:cfRule>
          <xm:sqref>D90:D96</xm:sqref>
        </x14:conditionalFormatting>
        <x14:conditionalFormatting xmlns:xm="http://schemas.microsoft.com/office/excel/2006/main">
          <x14:cfRule type="containsText" priority="7" operator="containsText" id="{483E200C-9DCB-4EA5-8B27-73955A2892F6}">
            <xm:f>NOT(ISERROR(SEARCH(OR(#REF!,#REF!,#REF!,#REF!,#REF!),K44)))</xm:f>
            <xm:f>OR(#REF!,#REF!,#REF!,#REF!,#REF!)</xm:f>
            <x14:dxf>
              <font>
                <color rgb="FF9C0006"/>
              </font>
              <fill>
                <patternFill>
                  <bgColor rgb="FFFFC7CE"/>
                </patternFill>
              </fill>
            </x14:dxf>
          </x14:cfRule>
          <xm:sqref>K44</xm:sqref>
        </x14:conditionalFormatting>
        <x14:conditionalFormatting xmlns:xm="http://schemas.microsoft.com/office/excel/2006/main">
          <x14:cfRule type="containsText" priority="6" operator="containsText" id="{8F1BDC01-79BA-48A6-AA15-70F122D93524}">
            <xm:f>NOT(ISERROR(SEARCH(OR(#REF!,#REF!,#REF!,#REF!,#REF!),#REF!)))</xm:f>
            <xm:f>OR(#REF!,#REF!,#REF!,#REF!,#REF!)</xm:f>
            <x14:dxf>
              <font>
                <color rgb="FF9C0006"/>
              </font>
              <fill>
                <patternFill>
                  <bgColor rgb="FFFFC7CE"/>
                </patternFill>
              </fill>
            </x14:dxf>
          </x14:cfRule>
          <xm:sqref>J1:M7</xm:sqref>
        </x14:conditionalFormatting>
        <x14:conditionalFormatting xmlns:xm="http://schemas.microsoft.com/office/excel/2006/main">
          <x14:cfRule type="containsText" priority="10" operator="containsText" id="{53FC7337-DCA7-4C95-9EB6-F88AE148883A}">
            <xm:f>NOT(ISERROR(SEARCH(OR(#REF!,#REF!,#REF!,#REF!,#REF!),#REF!)))</xm:f>
            <xm:f>OR(#REF!,#REF!,#REF!,#REF!,#REF!)</xm:f>
            <x14:dxf>
              <font>
                <color rgb="FF9C0006"/>
              </font>
              <fill>
                <patternFill>
                  <bgColor rgb="FFFFC7CE"/>
                </patternFill>
              </fill>
            </x14:dxf>
          </x14:cfRule>
          <xm:sqref>J8:M8</xm:sqref>
        </x14:conditionalFormatting>
        <x14:conditionalFormatting xmlns:xm="http://schemas.microsoft.com/office/excel/2006/main">
          <x14:cfRule type="containsText" priority="11" operator="containsText" id="{E140D105-25DB-4640-859D-3FF63DA6B91A}">
            <xm:f>NOT(ISERROR(SEARCH(OR(#REF!,#REF!,#REF!,#REF!,#REF!),#REF!)))</xm:f>
            <xm:f>OR(#REF!,#REF!,#REF!,#REF!,#REF!)</xm:f>
            <x14:dxf>
              <font>
                <color rgb="FF9C0006"/>
              </font>
              <fill>
                <patternFill>
                  <bgColor rgb="FFFFC7CE"/>
                </patternFill>
              </fill>
            </x14:dxf>
          </x14:cfRule>
          <xm:sqref>D9:D32</xm:sqref>
        </x14:conditionalFormatting>
        <x14:conditionalFormatting xmlns:xm="http://schemas.microsoft.com/office/excel/2006/main">
          <x14:cfRule type="containsText" priority="12" operator="containsText" id="{21268BD7-9032-4D26-A940-63757C192D7F}">
            <xm:f>NOT(ISERROR(SEARCH(OR(#REF!,#REF!,#REF!,#REF!,#REF!),#REF!)))</xm:f>
            <xm:f>OR(#REF!,#REF!,#REF!,#REF!,#REF!)</xm:f>
            <x14:dxf>
              <font>
                <color rgb="FF9C0006"/>
              </font>
              <fill>
                <patternFill>
                  <bgColor rgb="FFFFC7CE"/>
                </patternFill>
              </fill>
            </x14:dxf>
          </x14:cfRule>
          <xm:sqref>D33:D36</xm:sqref>
        </x14:conditionalFormatting>
        <x14:conditionalFormatting xmlns:xm="http://schemas.microsoft.com/office/excel/2006/main">
          <x14:cfRule type="containsText" priority="13" operator="containsText" id="{A8C1D870-4EDD-4FA3-A998-34FEF09E07E6}">
            <xm:f>NOT(ISERROR(SEARCH(OR(#REF!,#REF!,#REF!,#REF!,#REF!),#REF!)))</xm:f>
            <xm:f>OR(#REF!,#REF!,#REF!,#REF!,#REF!)</xm:f>
            <x14:dxf>
              <font>
                <color rgb="FF9C0006"/>
              </font>
              <fill>
                <patternFill>
                  <bgColor rgb="FFFFC7CE"/>
                </patternFill>
              </fill>
            </x14:dxf>
          </x14:cfRule>
          <xm:sqref>D75:D89 D65:D70</xm:sqref>
        </x14:conditionalFormatting>
        <x14:conditionalFormatting xmlns:xm="http://schemas.microsoft.com/office/excel/2006/main">
          <x14:cfRule type="containsText" priority="14" operator="containsText" id="{6C6851F5-6688-4AFC-921D-5C6986FE20BA}">
            <xm:f>NOT(ISERROR(SEARCH(OR(#REF!,#REF!,#REF!,#REF!,#REF!),#REF!)))</xm:f>
            <xm:f>OR(#REF!,#REF!,#REF!,#REF!,#REF!)</xm:f>
            <x14:dxf>
              <font>
                <color rgb="FF9C0006"/>
              </font>
              <fill>
                <patternFill>
                  <bgColor rgb="FFFFC7CE"/>
                </patternFill>
              </fill>
            </x14:dxf>
          </x14:cfRule>
          <xm:sqref>D41:D44</xm:sqref>
        </x14:conditionalFormatting>
        <x14:conditionalFormatting xmlns:xm="http://schemas.microsoft.com/office/excel/2006/main">
          <x14:cfRule type="containsText" priority="15" operator="containsText" id="{D1164CD9-98C6-41D1-B076-EDE299BA4F95}">
            <xm:f>NOT(ISERROR(SEARCH(OR(#REF!,#REF!,#REF!,#REF!,#REF!),#REF!)))</xm:f>
            <xm:f>OR(#REF!,#REF!,#REF!,#REF!,#REF!)</xm:f>
            <x14:dxf>
              <font>
                <color rgb="FF9C0006"/>
              </font>
              <fill>
                <patternFill>
                  <bgColor rgb="FFFFC7CE"/>
                </patternFill>
              </fill>
            </x14:dxf>
          </x14:cfRule>
          <xm:sqref>D50:D64</xm:sqref>
        </x14:conditionalFormatting>
        <x14:conditionalFormatting xmlns:xm="http://schemas.microsoft.com/office/excel/2006/main">
          <x14:cfRule type="containsText" priority="1471" operator="containsText" id="{21268BD7-9032-4D26-A940-63757C192D7F}">
            <xm:f>NOT(ISERROR(SEARCH(OR(#REF!,#REF!,#REF!,#REF!,#REF!),#REF!)))</xm:f>
            <xm:f>OR(#REF!,#REF!,#REF!,#REF!,#REF!)</xm:f>
            <x14:dxf>
              <font>
                <color rgb="FF9C0006"/>
              </font>
              <fill>
                <patternFill>
                  <bgColor rgb="FFFFC7CE"/>
                </patternFill>
              </fill>
            </x14:dxf>
          </x14:cfRule>
          <xm:sqref>D37:D40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F02E8F"/>
    <pageSetUpPr fitToPage="1"/>
  </sheetPr>
  <dimension ref="A1:AO421"/>
  <sheetViews>
    <sheetView showGridLines="0" showRowColHeaders="0" topLeftCell="A427" zoomScale="70" zoomScaleNormal="70" zoomScalePageLayoutView="70" workbookViewId="0">
      <selection activeCell="F8" sqref="F8:I21"/>
    </sheetView>
  </sheetViews>
  <sheetFormatPr defaultColWidth="8.85546875" defaultRowHeight="15" x14ac:dyDescent="0.25"/>
  <cols>
    <col min="1" max="2" width="8.85546875" style="25"/>
    <col min="3" max="3" width="8.85546875" style="39"/>
    <col min="4" max="4" width="8.85546875" style="25"/>
    <col min="5" max="5" width="8.85546875" style="118"/>
    <col min="6" max="6" width="72.140625" style="28" customWidth="1"/>
    <col min="7" max="7" width="5.85546875" style="141" customWidth="1"/>
    <col min="8" max="8" width="72.140625" style="29" customWidth="1"/>
    <col min="9" max="9" width="8.85546875" style="155"/>
    <col min="10" max="11" width="8.85546875" style="25"/>
    <col min="12" max="12" width="27.28515625" style="25" customWidth="1"/>
    <col min="13" max="13" width="4.42578125" style="25" customWidth="1"/>
    <col min="14" max="16" width="12" style="25" customWidth="1"/>
    <col min="17" max="17" width="26.5703125" style="25" customWidth="1"/>
    <col min="18" max="16384" width="8.85546875" style="25"/>
  </cols>
  <sheetData>
    <row r="1" spans="1:41" ht="45" customHeight="1" x14ac:dyDescent="0.25">
      <c r="A1" s="25">
        <f>'Front Sheet'!S5</f>
        <v>2</v>
      </c>
      <c r="B1" s="231">
        <f>'Front Sheet'!S5</f>
        <v>2</v>
      </c>
      <c r="C1" s="441" t="s">
        <v>381</v>
      </c>
      <c r="D1" s="441"/>
      <c r="E1" s="441"/>
      <c r="F1" s="441"/>
      <c r="G1" s="140"/>
      <c r="H1" s="29" t="s">
        <v>350</v>
      </c>
      <c r="N1" s="35" t="s">
        <v>54</v>
      </c>
      <c r="O1" s="35" t="s">
        <v>351</v>
      </c>
      <c r="P1" s="35" t="s">
        <v>53</v>
      </c>
    </row>
    <row r="2" spans="1:41" ht="29.1" x14ac:dyDescent="0.2">
      <c r="A2" s="455" t="s">
        <v>14</v>
      </c>
      <c r="B2" s="455"/>
      <c r="C2" s="455"/>
      <c r="D2" s="455"/>
      <c r="E2" s="455"/>
      <c r="F2" s="455"/>
      <c r="G2" s="140"/>
      <c r="N2" s="36">
        <v>1</v>
      </c>
      <c r="O2" s="36">
        <v>2</v>
      </c>
      <c r="P2" s="36">
        <v>3</v>
      </c>
    </row>
    <row r="3" spans="1:41" s="26" customFormat="1" ht="28.5" x14ac:dyDescent="0.3">
      <c r="A3" s="9"/>
      <c r="B3" s="9"/>
      <c r="C3" s="38"/>
      <c r="D3" s="9"/>
      <c r="E3" s="9"/>
      <c r="F3" s="28" t="s">
        <v>360</v>
      </c>
      <c r="G3" s="141"/>
      <c r="H3" s="28"/>
      <c r="I3" s="156"/>
      <c r="L3" s="34" t="s">
        <v>352</v>
      </c>
      <c r="M3" s="36">
        <v>10</v>
      </c>
      <c r="N3" s="33">
        <f>D43</f>
        <v>3</v>
      </c>
      <c r="O3" s="33">
        <f>D93</f>
        <v>3</v>
      </c>
      <c r="P3" s="33">
        <f>D141</f>
        <v>3</v>
      </c>
    </row>
    <row r="4" spans="1:41" ht="18.75" x14ac:dyDescent="0.3">
      <c r="D4" s="26"/>
      <c r="E4" s="117"/>
      <c r="L4" s="34" t="s">
        <v>38</v>
      </c>
      <c r="M4" s="36">
        <v>20</v>
      </c>
      <c r="N4" s="32">
        <f>D181</f>
        <v>3</v>
      </c>
      <c r="O4" s="32">
        <f>D231</f>
        <v>3</v>
      </c>
      <c r="P4" s="32">
        <f>D279</f>
        <v>3</v>
      </c>
    </row>
    <row r="5" spans="1:41" ht="31.5" x14ac:dyDescent="0.25">
      <c r="A5" s="440">
        <v>1</v>
      </c>
      <c r="C5" s="456" t="s">
        <v>40</v>
      </c>
      <c r="D5" s="358">
        <v>1</v>
      </c>
      <c r="E5" s="358"/>
      <c r="F5" s="362" t="s">
        <v>236</v>
      </c>
      <c r="G5" s="420">
        <v>1</v>
      </c>
      <c r="H5" s="362" t="s">
        <v>236</v>
      </c>
      <c r="I5" s="358">
        <v>1</v>
      </c>
      <c r="J5" s="358" t="str">
        <f>IF(AND(E5="'s ",LEFT(F5,1)=" "),1,IF(OR(LEFT(F5,1)&lt;&gt;" ",RIGHT(F5,1)=" ",),1," "))</f>
        <v xml:space="preserve"> </v>
      </c>
      <c r="K5" s="358" t="str">
        <f>IF(AND(E5="'s ",LEFT(H5,1)=" "),1,IF(OR(LEFT(H5,1)&lt;&gt;" ",RIGHT(H5,1)=" ",),1," "))</f>
        <v xml:space="preserve"> </v>
      </c>
      <c r="L5" s="34" t="s">
        <v>39</v>
      </c>
      <c r="M5" s="36">
        <v>30</v>
      </c>
      <c r="N5" s="32">
        <f>D319</f>
        <v>3</v>
      </c>
      <c r="O5" s="32">
        <f>D369</f>
        <v>3</v>
      </c>
      <c r="P5" s="32">
        <f>D417</f>
        <v>3</v>
      </c>
    </row>
    <row r="6" spans="1:41" ht="31.5" x14ac:dyDescent="0.25">
      <c r="A6" s="440"/>
      <c r="C6" s="456"/>
      <c r="D6" s="358">
        <f>IF(F6="","",D5+1)</f>
        <v>2</v>
      </c>
      <c r="E6" s="358"/>
      <c r="F6" s="345" t="s">
        <v>237</v>
      </c>
      <c r="G6" s="421">
        <v>1</v>
      </c>
      <c r="H6" s="362" t="s">
        <v>402</v>
      </c>
      <c r="I6" s="358">
        <v>1</v>
      </c>
      <c r="J6" s="358" t="str">
        <f t="shared" ref="J6:J69" si="0">IF(AND(E6="'s ",LEFT(F6,1)=" "),1,IF(OR(LEFT(F6,1)&lt;&gt;" ",RIGHT(F6,1)=" ",),1," "))</f>
        <v xml:space="preserve"> </v>
      </c>
      <c r="K6" s="358" t="str">
        <f t="shared" ref="K6:K69" si="1">IF(AND(E6="'s ",LEFT(H6,1)=" "),1,IF(OR(LEFT(H6,1)&lt;&gt;" ",RIGHT(H6,1)=" ",),1," "))</f>
        <v xml:space="preserve"> </v>
      </c>
    </row>
    <row r="7" spans="1:41" ht="31.5" x14ac:dyDescent="0.25">
      <c r="A7" s="440"/>
      <c r="C7" s="456"/>
      <c r="D7" s="358">
        <f t="shared" ref="D7:D42" si="2">IF(F7="","",D6+1)</f>
        <v>3</v>
      </c>
      <c r="E7" s="358" t="str">
        <f>"'s "</f>
        <v xml:space="preserve">'s </v>
      </c>
      <c r="F7" s="422" t="s">
        <v>252</v>
      </c>
      <c r="G7" s="423">
        <v>1</v>
      </c>
      <c r="H7" s="362" t="s">
        <v>252</v>
      </c>
      <c r="I7" s="358">
        <v>1</v>
      </c>
      <c r="J7" s="358">
        <f t="shared" si="0"/>
        <v>1</v>
      </c>
      <c r="K7" s="358">
        <f t="shared" si="1"/>
        <v>1</v>
      </c>
    </row>
    <row r="8" spans="1:41" ht="15.75" x14ac:dyDescent="0.25">
      <c r="A8" s="440"/>
      <c r="C8" s="456"/>
      <c r="D8" s="358" t="str">
        <f t="shared" si="2"/>
        <v/>
      </c>
      <c r="E8" s="358" t="str">
        <f>"'s "</f>
        <v xml:space="preserve">'s </v>
      </c>
      <c r="F8" s="422"/>
      <c r="G8" s="423"/>
      <c r="H8" s="362"/>
      <c r="I8" s="358"/>
      <c r="J8" s="358">
        <f t="shared" si="0"/>
        <v>1</v>
      </c>
      <c r="K8" s="358">
        <f t="shared" si="1"/>
        <v>1</v>
      </c>
    </row>
    <row r="9" spans="1:41" ht="15.75" x14ac:dyDescent="0.25">
      <c r="A9" s="440"/>
      <c r="C9" s="456"/>
      <c r="D9" s="358" t="str">
        <f t="shared" si="2"/>
        <v/>
      </c>
      <c r="E9" s="358"/>
      <c r="F9" s="345"/>
      <c r="G9" s="421"/>
      <c r="H9" s="362"/>
      <c r="I9" s="358"/>
      <c r="J9" s="358">
        <f t="shared" si="0"/>
        <v>1</v>
      </c>
      <c r="K9" s="358">
        <f t="shared" si="1"/>
        <v>1</v>
      </c>
    </row>
    <row r="10" spans="1:41" ht="15.75" x14ac:dyDescent="0.25">
      <c r="A10" s="440"/>
      <c r="C10" s="456"/>
      <c r="D10" s="358" t="str">
        <f t="shared" si="2"/>
        <v/>
      </c>
      <c r="E10" s="358"/>
      <c r="F10" s="345"/>
      <c r="G10" s="421"/>
      <c r="H10" s="362"/>
      <c r="I10" s="358"/>
      <c r="J10" s="358">
        <f t="shared" si="0"/>
        <v>1</v>
      </c>
      <c r="K10" s="358">
        <f t="shared" si="1"/>
        <v>1</v>
      </c>
    </row>
    <row r="11" spans="1:41" ht="15.75" x14ac:dyDescent="0.25">
      <c r="A11" s="440"/>
      <c r="C11" s="456"/>
      <c r="D11" s="358" t="str">
        <f t="shared" si="2"/>
        <v/>
      </c>
      <c r="E11" s="358" t="str">
        <f>"'s "</f>
        <v xml:space="preserve">'s </v>
      </c>
      <c r="F11" s="422"/>
      <c r="G11" s="423"/>
      <c r="H11" s="362"/>
      <c r="I11" s="358"/>
      <c r="J11" s="358">
        <f t="shared" si="0"/>
        <v>1</v>
      </c>
      <c r="K11" s="358">
        <f t="shared" si="1"/>
        <v>1</v>
      </c>
    </row>
    <row r="12" spans="1:41" ht="15.75" x14ac:dyDescent="0.25">
      <c r="A12" s="440"/>
      <c r="C12" s="456"/>
      <c r="D12" s="358" t="str">
        <f t="shared" si="2"/>
        <v/>
      </c>
      <c r="E12" s="358"/>
      <c r="F12" s="345"/>
      <c r="G12" s="421"/>
      <c r="H12" s="362"/>
      <c r="I12" s="358"/>
      <c r="J12" s="358">
        <f t="shared" si="0"/>
        <v>1</v>
      </c>
      <c r="K12" s="358">
        <f t="shared" si="1"/>
        <v>1</v>
      </c>
      <c r="L12" s="32">
        <v>1</v>
      </c>
      <c r="M12" s="32" t="s">
        <v>554</v>
      </c>
      <c r="N12" s="32"/>
      <c r="O12" s="32"/>
      <c r="P12" s="32"/>
      <c r="Q12" s="32" t="s">
        <v>547</v>
      </c>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row>
    <row r="13" spans="1:41" ht="15.75" x14ac:dyDescent="0.25">
      <c r="A13" s="440"/>
      <c r="C13" s="456"/>
      <c r="D13" s="358" t="str">
        <f t="shared" si="2"/>
        <v/>
      </c>
      <c r="E13" s="358"/>
      <c r="F13" s="227"/>
      <c r="G13" s="424"/>
      <c r="H13" s="362"/>
      <c r="I13" s="358"/>
      <c r="J13" s="358">
        <f t="shared" si="0"/>
        <v>1</v>
      </c>
      <c r="K13" s="358">
        <f t="shared" si="1"/>
        <v>1</v>
      </c>
    </row>
    <row r="14" spans="1:41" ht="15.75" x14ac:dyDescent="0.25">
      <c r="A14" s="440"/>
      <c r="C14" s="456"/>
      <c r="D14" s="358" t="str">
        <f t="shared" si="2"/>
        <v/>
      </c>
      <c r="E14" s="358"/>
      <c r="F14" s="345"/>
      <c r="G14" s="421"/>
      <c r="H14" s="362"/>
      <c r="I14" s="358"/>
      <c r="J14" s="358">
        <f t="shared" si="0"/>
        <v>1</v>
      </c>
      <c r="K14" s="358">
        <f t="shared" si="1"/>
        <v>1</v>
      </c>
    </row>
    <row r="15" spans="1:41" ht="15.75" x14ac:dyDescent="0.25">
      <c r="A15" s="440"/>
      <c r="C15" s="456"/>
      <c r="D15" s="358" t="str">
        <f t="shared" si="2"/>
        <v/>
      </c>
      <c r="E15" s="358"/>
      <c r="F15" s="345"/>
      <c r="G15" s="421"/>
      <c r="H15" s="362"/>
      <c r="I15" s="358"/>
      <c r="J15" s="358">
        <f t="shared" si="0"/>
        <v>1</v>
      </c>
      <c r="K15" s="358">
        <f t="shared" si="1"/>
        <v>1</v>
      </c>
    </row>
    <row r="16" spans="1:41" ht="15.75" x14ac:dyDescent="0.25">
      <c r="A16" s="440"/>
      <c r="C16" s="456"/>
      <c r="D16" s="358" t="str">
        <f t="shared" si="2"/>
        <v/>
      </c>
      <c r="E16" s="358"/>
      <c r="F16" s="360"/>
      <c r="G16" s="420"/>
      <c r="H16" s="362"/>
      <c r="I16" s="358"/>
      <c r="J16" s="358">
        <f t="shared" si="0"/>
        <v>1</v>
      </c>
      <c r="K16" s="358">
        <f t="shared" si="1"/>
        <v>1</v>
      </c>
      <c r="L16" s="32">
        <v>1</v>
      </c>
      <c r="M16" s="32" t="s">
        <v>554</v>
      </c>
      <c r="N16" s="32"/>
      <c r="O16" s="32"/>
      <c r="P16" s="32"/>
      <c r="Q16" s="32" t="s">
        <v>547</v>
      </c>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row>
    <row r="17" spans="1:11" ht="15.75" x14ac:dyDescent="0.25">
      <c r="A17" s="440"/>
      <c r="C17" s="456"/>
      <c r="D17" s="358" t="str">
        <f t="shared" si="2"/>
        <v/>
      </c>
      <c r="E17" s="358"/>
      <c r="F17" s="362"/>
      <c r="G17" s="420"/>
      <c r="H17" s="362"/>
      <c r="I17" s="358"/>
      <c r="J17" s="358">
        <f t="shared" si="0"/>
        <v>1</v>
      </c>
      <c r="K17" s="358">
        <f t="shared" si="1"/>
        <v>1</v>
      </c>
    </row>
    <row r="18" spans="1:11" ht="15.75" x14ac:dyDescent="0.25">
      <c r="A18" s="440"/>
      <c r="C18" s="456"/>
      <c r="D18" s="358" t="str">
        <f t="shared" si="2"/>
        <v/>
      </c>
      <c r="E18" s="358"/>
      <c r="F18" s="360"/>
      <c r="G18" s="420"/>
      <c r="H18" s="362"/>
      <c r="I18" s="358"/>
      <c r="J18" s="358">
        <f t="shared" si="0"/>
        <v>1</v>
      </c>
      <c r="K18" s="358">
        <f t="shared" si="1"/>
        <v>1</v>
      </c>
    </row>
    <row r="19" spans="1:11" ht="15.75" x14ac:dyDescent="0.25">
      <c r="A19" s="440"/>
      <c r="C19" s="456"/>
      <c r="D19" s="358" t="str">
        <f t="shared" si="2"/>
        <v/>
      </c>
      <c r="E19" s="358"/>
      <c r="F19" s="362"/>
      <c r="G19" s="420"/>
      <c r="H19" s="362"/>
      <c r="I19" s="358"/>
      <c r="J19" s="358">
        <f t="shared" si="0"/>
        <v>1</v>
      </c>
      <c r="K19" s="358">
        <f t="shared" si="1"/>
        <v>1</v>
      </c>
    </row>
    <row r="20" spans="1:11" ht="15.75" x14ac:dyDescent="0.25">
      <c r="A20" s="440"/>
      <c r="C20" s="456"/>
      <c r="D20" s="358" t="str">
        <f>IF(F20="","",D19+1)</f>
        <v/>
      </c>
      <c r="E20" s="358"/>
      <c r="F20" s="362"/>
      <c r="G20" s="421"/>
      <c r="H20" s="362"/>
      <c r="I20" s="358"/>
      <c r="J20" s="358">
        <f t="shared" si="0"/>
        <v>1</v>
      </c>
      <c r="K20" s="358">
        <f t="shared" si="1"/>
        <v>1</v>
      </c>
    </row>
    <row r="21" spans="1:11" ht="15.75" x14ac:dyDescent="0.25">
      <c r="A21" s="440"/>
      <c r="C21" s="456"/>
      <c r="D21" s="358" t="str">
        <f t="shared" si="2"/>
        <v/>
      </c>
      <c r="E21" s="358"/>
      <c r="F21" s="425"/>
      <c r="G21" s="421"/>
      <c r="H21" s="425"/>
      <c r="I21" s="358"/>
      <c r="J21" s="358">
        <f t="shared" si="0"/>
        <v>1</v>
      </c>
      <c r="K21" s="358">
        <f t="shared" si="1"/>
        <v>1</v>
      </c>
    </row>
    <row r="22" spans="1:11" ht="15.75" x14ac:dyDescent="0.25">
      <c r="A22" s="440"/>
      <c r="C22" s="456"/>
      <c r="D22" s="358" t="str">
        <f t="shared" si="2"/>
        <v/>
      </c>
      <c r="E22" s="358"/>
      <c r="F22" s="345"/>
      <c r="G22" s="421"/>
      <c r="H22" s="362"/>
      <c r="I22" s="358"/>
      <c r="J22" s="358">
        <f t="shared" si="0"/>
        <v>1</v>
      </c>
      <c r="K22" s="358">
        <f t="shared" si="1"/>
        <v>1</v>
      </c>
    </row>
    <row r="23" spans="1:11" ht="15.75" hidden="1" x14ac:dyDescent="0.25">
      <c r="A23" s="440"/>
      <c r="C23" s="456"/>
      <c r="D23" s="358" t="str">
        <f t="shared" si="2"/>
        <v/>
      </c>
      <c r="E23" s="358"/>
      <c r="F23" s="345"/>
      <c r="G23" s="421"/>
      <c r="H23" s="362"/>
      <c r="I23" s="358"/>
      <c r="J23" s="358">
        <f t="shared" si="0"/>
        <v>1</v>
      </c>
      <c r="K23" s="358">
        <f t="shared" si="1"/>
        <v>1</v>
      </c>
    </row>
    <row r="24" spans="1:11" ht="15.75" hidden="1" x14ac:dyDescent="0.25">
      <c r="A24" s="440"/>
      <c r="C24" s="456"/>
      <c r="D24" s="358" t="str">
        <f t="shared" si="2"/>
        <v/>
      </c>
      <c r="E24" s="358"/>
      <c r="F24" s="345"/>
      <c r="G24" s="421"/>
      <c r="H24" s="362"/>
      <c r="I24" s="358"/>
      <c r="J24" s="358">
        <f t="shared" si="0"/>
        <v>1</v>
      </c>
      <c r="K24" s="358">
        <f t="shared" si="1"/>
        <v>1</v>
      </c>
    </row>
    <row r="25" spans="1:11" ht="15.75" hidden="1" x14ac:dyDescent="0.25">
      <c r="A25" s="440"/>
      <c r="C25" s="456"/>
      <c r="D25" s="358" t="str">
        <f t="shared" si="2"/>
        <v/>
      </c>
      <c r="E25" s="358"/>
      <c r="F25" s="345"/>
      <c r="G25" s="421"/>
      <c r="H25" s="362"/>
      <c r="I25" s="358"/>
      <c r="J25" s="358">
        <f t="shared" si="0"/>
        <v>1</v>
      </c>
      <c r="K25" s="358">
        <f t="shared" si="1"/>
        <v>1</v>
      </c>
    </row>
    <row r="26" spans="1:11" ht="15.75" hidden="1" x14ac:dyDescent="0.25">
      <c r="A26" s="440"/>
      <c r="C26" s="456"/>
      <c r="D26" s="358" t="str">
        <f t="shared" si="2"/>
        <v/>
      </c>
      <c r="E26" s="358"/>
      <c r="F26" s="345"/>
      <c r="G26" s="421"/>
      <c r="H26" s="362"/>
      <c r="I26" s="358"/>
      <c r="J26" s="358">
        <f t="shared" si="0"/>
        <v>1</v>
      </c>
      <c r="K26" s="358">
        <f t="shared" si="1"/>
        <v>1</v>
      </c>
    </row>
    <row r="27" spans="1:11" ht="15.75" hidden="1" x14ac:dyDescent="0.25">
      <c r="A27" s="440"/>
      <c r="C27" s="456"/>
      <c r="D27" s="358" t="str">
        <f t="shared" si="2"/>
        <v/>
      </c>
      <c r="E27" s="358"/>
      <c r="F27" s="345"/>
      <c r="G27" s="421"/>
      <c r="H27" s="362"/>
      <c r="I27" s="358"/>
      <c r="J27" s="358">
        <f t="shared" si="0"/>
        <v>1</v>
      </c>
      <c r="K27" s="358">
        <f t="shared" si="1"/>
        <v>1</v>
      </c>
    </row>
    <row r="28" spans="1:11" ht="15.75" hidden="1" x14ac:dyDescent="0.25">
      <c r="A28" s="440"/>
      <c r="C28" s="456"/>
      <c r="D28" s="358" t="str">
        <f t="shared" si="2"/>
        <v/>
      </c>
      <c r="E28" s="358"/>
      <c r="F28" s="345"/>
      <c r="G28" s="421"/>
      <c r="H28" s="362"/>
      <c r="I28" s="358"/>
      <c r="J28" s="358">
        <f t="shared" si="0"/>
        <v>1</v>
      </c>
      <c r="K28" s="358">
        <f t="shared" si="1"/>
        <v>1</v>
      </c>
    </row>
    <row r="29" spans="1:11" ht="15.75" hidden="1" x14ac:dyDescent="0.25">
      <c r="A29" s="440"/>
      <c r="C29" s="456"/>
      <c r="D29" s="358" t="str">
        <f t="shared" si="2"/>
        <v/>
      </c>
      <c r="E29" s="358"/>
      <c r="F29" s="345"/>
      <c r="G29" s="421"/>
      <c r="H29" s="362"/>
      <c r="I29" s="358"/>
      <c r="J29" s="358">
        <f t="shared" si="0"/>
        <v>1</v>
      </c>
      <c r="K29" s="358">
        <f t="shared" si="1"/>
        <v>1</v>
      </c>
    </row>
    <row r="30" spans="1:11" ht="15.75" hidden="1" x14ac:dyDescent="0.25">
      <c r="A30" s="440"/>
      <c r="C30" s="456"/>
      <c r="D30" s="358" t="str">
        <f t="shared" si="2"/>
        <v/>
      </c>
      <c r="E30" s="358"/>
      <c r="F30" s="345"/>
      <c r="G30" s="421"/>
      <c r="H30" s="362"/>
      <c r="I30" s="358"/>
      <c r="J30" s="358">
        <f t="shared" si="0"/>
        <v>1</v>
      </c>
      <c r="K30" s="358">
        <f t="shared" si="1"/>
        <v>1</v>
      </c>
    </row>
    <row r="31" spans="1:11" ht="15.75" hidden="1" x14ac:dyDescent="0.25">
      <c r="A31" s="440"/>
      <c r="C31" s="456"/>
      <c r="D31" s="358" t="str">
        <f t="shared" si="2"/>
        <v/>
      </c>
      <c r="E31" s="358"/>
      <c r="F31" s="345"/>
      <c r="G31" s="421"/>
      <c r="H31" s="362"/>
      <c r="I31" s="358"/>
      <c r="J31" s="358">
        <f t="shared" si="0"/>
        <v>1</v>
      </c>
      <c r="K31" s="358">
        <f t="shared" si="1"/>
        <v>1</v>
      </c>
    </row>
    <row r="32" spans="1:11" ht="15.75" hidden="1" x14ac:dyDescent="0.25">
      <c r="A32" s="440"/>
      <c r="C32" s="456"/>
      <c r="D32" s="358" t="str">
        <f t="shared" si="2"/>
        <v/>
      </c>
      <c r="E32" s="358"/>
      <c r="F32" s="345"/>
      <c r="G32" s="421"/>
      <c r="H32" s="362"/>
      <c r="I32" s="358"/>
      <c r="J32" s="358">
        <f t="shared" si="0"/>
        <v>1</v>
      </c>
      <c r="K32" s="358">
        <f t="shared" si="1"/>
        <v>1</v>
      </c>
    </row>
    <row r="33" spans="1:11" ht="15.75" hidden="1" x14ac:dyDescent="0.25">
      <c r="A33" s="440"/>
      <c r="C33" s="456"/>
      <c r="D33" s="358" t="str">
        <f t="shared" si="2"/>
        <v/>
      </c>
      <c r="E33" s="358"/>
      <c r="F33" s="345"/>
      <c r="G33" s="421"/>
      <c r="H33" s="362"/>
      <c r="I33" s="358"/>
      <c r="J33" s="358">
        <f t="shared" si="0"/>
        <v>1</v>
      </c>
      <c r="K33" s="358">
        <f t="shared" si="1"/>
        <v>1</v>
      </c>
    </row>
    <row r="34" spans="1:11" ht="15.75" hidden="1" x14ac:dyDescent="0.25">
      <c r="A34" s="440"/>
      <c r="C34" s="456"/>
      <c r="D34" s="358" t="str">
        <f t="shared" si="2"/>
        <v/>
      </c>
      <c r="E34" s="358"/>
      <c r="F34" s="345"/>
      <c r="G34" s="421"/>
      <c r="H34" s="362"/>
      <c r="I34" s="358"/>
      <c r="J34" s="358">
        <f t="shared" si="0"/>
        <v>1</v>
      </c>
      <c r="K34" s="358">
        <f t="shared" si="1"/>
        <v>1</v>
      </c>
    </row>
    <row r="35" spans="1:11" ht="15.75" hidden="1" x14ac:dyDescent="0.25">
      <c r="A35" s="440"/>
      <c r="C35" s="456"/>
      <c r="D35" s="358" t="str">
        <f t="shared" si="2"/>
        <v/>
      </c>
      <c r="E35" s="358"/>
      <c r="F35" s="345"/>
      <c r="G35" s="421"/>
      <c r="H35" s="362"/>
      <c r="I35" s="358"/>
      <c r="J35" s="358">
        <f t="shared" si="0"/>
        <v>1</v>
      </c>
      <c r="K35" s="358">
        <f t="shared" si="1"/>
        <v>1</v>
      </c>
    </row>
    <row r="36" spans="1:11" ht="15.75" hidden="1" x14ac:dyDescent="0.25">
      <c r="A36" s="440"/>
      <c r="C36" s="456"/>
      <c r="D36" s="358" t="str">
        <f t="shared" si="2"/>
        <v/>
      </c>
      <c r="E36" s="358"/>
      <c r="F36" s="345"/>
      <c r="G36" s="421"/>
      <c r="H36" s="362"/>
      <c r="I36" s="358"/>
      <c r="J36" s="358">
        <f t="shared" si="0"/>
        <v>1</v>
      </c>
      <c r="K36" s="358">
        <f t="shared" si="1"/>
        <v>1</v>
      </c>
    </row>
    <row r="37" spans="1:11" ht="15.75" hidden="1" x14ac:dyDescent="0.25">
      <c r="A37" s="440"/>
      <c r="C37" s="456"/>
      <c r="D37" s="358" t="str">
        <f t="shared" si="2"/>
        <v/>
      </c>
      <c r="E37" s="358"/>
      <c r="F37" s="345"/>
      <c r="G37" s="421"/>
      <c r="H37" s="362"/>
      <c r="I37" s="358"/>
      <c r="J37" s="358">
        <f t="shared" si="0"/>
        <v>1</v>
      </c>
      <c r="K37" s="358">
        <f t="shared" si="1"/>
        <v>1</v>
      </c>
    </row>
    <row r="38" spans="1:11" ht="15.75" hidden="1" x14ac:dyDescent="0.25">
      <c r="A38" s="440"/>
      <c r="C38" s="456"/>
      <c r="D38" s="358" t="str">
        <f t="shared" si="2"/>
        <v/>
      </c>
      <c r="E38" s="358"/>
      <c r="F38" s="345"/>
      <c r="G38" s="421"/>
      <c r="H38" s="362"/>
      <c r="I38" s="358"/>
      <c r="J38" s="358">
        <f t="shared" si="0"/>
        <v>1</v>
      </c>
      <c r="K38" s="358">
        <f t="shared" si="1"/>
        <v>1</v>
      </c>
    </row>
    <row r="39" spans="1:11" ht="15.75" hidden="1" x14ac:dyDescent="0.25">
      <c r="A39" s="440"/>
      <c r="C39" s="456"/>
      <c r="D39" s="358" t="str">
        <f t="shared" si="2"/>
        <v/>
      </c>
      <c r="E39" s="358"/>
      <c r="F39" s="345"/>
      <c r="G39" s="421"/>
      <c r="H39" s="362"/>
      <c r="I39" s="358"/>
      <c r="J39" s="358">
        <f t="shared" si="0"/>
        <v>1</v>
      </c>
      <c r="K39" s="358">
        <f t="shared" si="1"/>
        <v>1</v>
      </c>
    </row>
    <row r="40" spans="1:11" ht="15.75" hidden="1" x14ac:dyDescent="0.25">
      <c r="A40" s="440"/>
      <c r="C40" s="456"/>
      <c r="D40" s="358" t="str">
        <f t="shared" si="2"/>
        <v/>
      </c>
      <c r="E40" s="358"/>
      <c r="F40" s="345"/>
      <c r="G40" s="421"/>
      <c r="H40" s="362"/>
      <c r="I40" s="358"/>
      <c r="J40" s="358">
        <f t="shared" si="0"/>
        <v>1</v>
      </c>
      <c r="K40" s="358">
        <f t="shared" si="1"/>
        <v>1</v>
      </c>
    </row>
    <row r="41" spans="1:11" ht="15.75" hidden="1" x14ac:dyDescent="0.25">
      <c r="A41" s="440"/>
      <c r="C41" s="456"/>
      <c r="D41" s="358" t="str">
        <f t="shared" si="2"/>
        <v/>
      </c>
      <c r="E41" s="358"/>
      <c r="F41" s="345"/>
      <c r="G41" s="421"/>
      <c r="H41" s="362"/>
      <c r="I41" s="358"/>
      <c r="J41" s="358">
        <f t="shared" si="0"/>
        <v>1</v>
      </c>
      <c r="K41" s="358">
        <f t="shared" si="1"/>
        <v>1</v>
      </c>
    </row>
    <row r="42" spans="1:11" ht="15.75" hidden="1" x14ac:dyDescent="0.25">
      <c r="A42" s="440"/>
      <c r="C42" s="456"/>
      <c r="D42" s="358" t="str">
        <f t="shared" si="2"/>
        <v/>
      </c>
      <c r="E42" s="358"/>
      <c r="F42" s="345"/>
      <c r="G42" s="421"/>
      <c r="H42" s="362"/>
      <c r="I42" s="358"/>
      <c r="J42" s="358">
        <f t="shared" si="0"/>
        <v>1</v>
      </c>
      <c r="K42" s="358">
        <f t="shared" si="1"/>
        <v>1</v>
      </c>
    </row>
    <row r="43" spans="1:11" ht="15.75" x14ac:dyDescent="0.25">
      <c r="C43" s="356"/>
      <c r="D43" s="120">
        <f>COUNT(D5:D42)</f>
        <v>3</v>
      </c>
      <c r="E43" s="120"/>
      <c r="F43" s="354"/>
      <c r="G43" s="426"/>
      <c r="H43" s="427"/>
      <c r="I43" s="351"/>
      <c r="J43" s="358">
        <f t="shared" si="0"/>
        <v>1</v>
      </c>
      <c r="K43" s="358">
        <f t="shared" si="1"/>
        <v>1</v>
      </c>
    </row>
    <row r="44" spans="1:11" ht="15.75" x14ac:dyDescent="0.25">
      <c r="C44" s="356"/>
      <c r="D44" s="351"/>
      <c r="E44" s="351"/>
      <c r="F44" s="354"/>
      <c r="G44" s="426"/>
      <c r="H44" s="427"/>
      <c r="I44" s="351"/>
      <c r="J44" s="358">
        <f t="shared" si="0"/>
        <v>1</v>
      </c>
      <c r="K44" s="358">
        <f t="shared" si="1"/>
        <v>1</v>
      </c>
    </row>
    <row r="45" spans="1:11" ht="15.75" x14ac:dyDescent="0.25">
      <c r="C45" s="356"/>
      <c r="D45" s="355"/>
      <c r="E45" s="355"/>
      <c r="F45" s="354"/>
      <c r="G45" s="426"/>
      <c r="H45" s="427"/>
      <c r="I45" s="351"/>
      <c r="J45" s="358">
        <f t="shared" si="0"/>
        <v>1</v>
      </c>
      <c r="K45" s="358">
        <f t="shared" si="1"/>
        <v>1</v>
      </c>
    </row>
    <row r="46" spans="1:11" ht="31.5" x14ac:dyDescent="0.25">
      <c r="A46" s="440">
        <v>2</v>
      </c>
      <c r="C46" s="457" t="s">
        <v>347</v>
      </c>
      <c r="D46" s="358">
        <f>D45+1</f>
        <v>1</v>
      </c>
      <c r="E46" s="358"/>
      <c r="F46" s="362" t="s">
        <v>412</v>
      </c>
      <c r="G46" s="420">
        <v>1</v>
      </c>
      <c r="H46" s="362" t="s">
        <v>411</v>
      </c>
      <c r="I46" s="358">
        <v>1</v>
      </c>
      <c r="J46" s="358" t="str">
        <f t="shared" si="0"/>
        <v xml:space="preserve"> </v>
      </c>
      <c r="K46" s="358" t="str">
        <f t="shared" si="1"/>
        <v xml:space="preserve"> </v>
      </c>
    </row>
    <row r="47" spans="1:11" ht="31.5" x14ac:dyDescent="0.25">
      <c r="A47" s="440"/>
      <c r="C47" s="457"/>
      <c r="D47" s="358">
        <f t="shared" ref="D47:D67" si="3">IF(F47="","",D46+1)</f>
        <v>2</v>
      </c>
      <c r="E47" s="358"/>
      <c r="F47" s="345" t="s">
        <v>238</v>
      </c>
      <c r="G47" s="421">
        <v>1</v>
      </c>
      <c r="H47" s="362" t="s">
        <v>403</v>
      </c>
      <c r="I47" s="358">
        <v>1</v>
      </c>
      <c r="J47" s="358" t="str">
        <f t="shared" si="0"/>
        <v xml:space="preserve"> </v>
      </c>
      <c r="K47" s="358" t="str">
        <f t="shared" si="1"/>
        <v xml:space="preserve"> </v>
      </c>
    </row>
    <row r="48" spans="1:11" ht="47.25" x14ac:dyDescent="0.25">
      <c r="A48" s="440"/>
      <c r="C48" s="457"/>
      <c r="D48" s="358">
        <f t="shared" si="3"/>
        <v>3</v>
      </c>
      <c r="E48" s="358" t="str">
        <f>"'s "</f>
        <v xml:space="preserve">'s </v>
      </c>
      <c r="F48" s="422" t="s">
        <v>247</v>
      </c>
      <c r="G48" s="423">
        <v>1</v>
      </c>
      <c r="H48" s="362" t="s">
        <v>247</v>
      </c>
      <c r="I48" s="358">
        <v>1</v>
      </c>
      <c r="J48" s="358">
        <f t="shared" si="0"/>
        <v>1</v>
      </c>
      <c r="K48" s="358">
        <f t="shared" si="1"/>
        <v>1</v>
      </c>
    </row>
    <row r="49" spans="1:41" ht="15.75" x14ac:dyDescent="0.25">
      <c r="A49" s="440"/>
      <c r="C49" s="457"/>
      <c r="D49" s="358" t="str">
        <f t="shared" si="3"/>
        <v/>
      </c>
      <c r="E49" s="358" t="str">
        <f>"'s "</f>
        <v xml:space="preserve">'s </v>
      </c>
      <c r="F49" s="422"/>
      <c r="G49" s="423"/>
      <c r="H49" s="362"/>
      <c r="I49" s="358"/>
      <c r="J49" s="358">
        <f t="shared" si="0"/>
        <v>1</v>
      </c>
      <c r="K49" s="358">
        <f t="shared" si="1"/>
        <v>1</v>
      </c>
    </row>
    <row r="50" spans="1:41" ht="15.75" x14ac:dyDescent="0.25">
      <c r="A50" s="440"/>
      <c r="C50" s="457"/>
      <c r="D50" s="358" t="str">
        <f t="shared" si="3"/>
        <v/>
      </c>
      <c r="E50" s="358"/>
      <c r="F50" s="345"/>
      <c r="G50" s="421"/>
      <c r="H50" s="362"/>
      <c r="I50" s="358"/>
      <c r="J50" s="358">
        <f t="shared" si="0"/>
        <v>1</v>
      </c>
      <c r="K50" s="358">
        <f t="shared" si="1"/>
        <v>1</v>
      </c>
    </row>
    <row r="51" spans="1:41" ht="15.75" x14ac:dyDescent="0.25">
      <c r="A51" s="440"/>
      <c r="C51" s="457"/>
      <c r="D51" s="358" t="str">
        <f t="shared" si="3"/>
        <v/>
      </c>
      <c r="E51" s="358"/>
      <c r="F51" s="345"/>
      <c r="G51" s="421"/>
      <c r="H51" s="362"/>
      <c r="I51" s="358"/>
      <c r="J51" s="358">
        <f t="shared" si="0"/>
        <v>1</v>
      </c>
      <c r="K51" s="358">
        <f t="shared" si="1"/>
        <v>1</v>
      </c>
    </row>
    <row r="52" spans="1:41" ht="15.75" x14ac:dyDescent="0.25">
      <c r="A52" s="440"/>
      <c r="C52" s="457"/>
      <c r="D52" s="358" t="str">
        <f t="shared" si="3"/>
        <v/>
      </c>
      <c r="E52" s="358" t="str">
        <f>"'s "</f>
        <v xml:space="preserve">'s </v>
      </c>
      <c r="F52" s="422"/>
      <c r="G52" s="423"/>
      <c r="H52" s="362"/>
      <c r="I52" s="358"/>
      <c r="J52" s="358">
        <f t="shared" si="0"/>
        <v>1</v>
      </c>
      <c r="K52" s="358">
        <f t="shared" si="1"/>
        <v>1</v>
      </c>
    </row>
    <row r="53" spans="1:41" ht="15.75" x14ac:dyDescent="0.25">
      <c r="A53" s="440"/>
      <c r="C53" s="457"/>
      <c r="D53" s="358" t="str">
        <f t="shared" si="3"/>
        <v/>
      </c>
      <c r="E53" s="358"/>
      <c r="F53" s="345"/>
      <c r="G53" s="421"/>
      <c r="H53" s="362"/>
      <c r="I53" s="358"/>
      <c r="J53" s="358">
        <f t="shared" si="0"/>
        <v>1</v>
      </c>
      <c r="K53" s="358">
        <f t="shared" si="1"/>
        <v>1</v>
      </c>
      <c r="L53" s="32">
        <v>1</v>
      </c>
      <c r="M53" s="32" t="s">
        <v>544</v>
      </c>
      <c r="N53" s="32"/>
      <c r="O53" s="32"/>
      <c r="P53" s="32"/>
      <c r="Q53" s="32" t="s">
        <v>547</v>
      </c>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row>
    <row r="54" spans="1:41" ht="15.75" x14ac:dyDescent="0.25">
      <c r="A54" s="440"/>
      <c r="C54" s="457"/>
      <c r="D54" s="358" t="str">
        <f t="shared" si="3"/>
        <v/>
      </c>
      <c r="E54" s="358"/>
      <c r="F54" s="227"/>
      <c r="G54" s="424"/>
      <c r="H54" s="362"/>
      <c r="I54" s="358"/>
      <c r="J54" s="358">
        <f t="shared" si="0"/>
        <v>1</v>
      </c>
      <c r="K54" s="358">
        <f t="shared" si="1"/>
        <v>1</v>
      </c>
      <c r="L54" s="32">
        <v>1</v>
      </c>
      <c r="M54" s="32" t="s">
        <v>554</v>
      </c>
      <c r="N54" s="32"/>
      <c r="O54" s="32"/>
      <c r="P54" s="32"/>
      <c r="Q54" s="32" t="s">
        <v>547</v>
      </c>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row>
    <row r="55" spans="1:41" ht="15.75" x14ac:dyDescent="0.25">
      <c r="A55" s="440"/>
      <c r="C55" s="457"/>
      <c r="D55" s="358" t="str">
        <f t="shared" si="3"/>
        <v/>
      </c>
      <c r="E55" s="358"/>
      <c r="F55" s="345"/>
      <c r="G55" s="421"/>
      <c r="H55" s="362"/>
      <c r="I55" s="358"/>
      <c r="J55" s="358">
        <f t="shared" si="0"/>
        <v>1</v>
      </c>
      <c r="K55" s="358">
        <f t="shared" si="1"/>
        <v>1</v>
      </c>
    </row>
    <row r="56" spans="1:41" ht="15.75" x14ac:dyDescent="0.25">
      <c r="A56" s="440"/>
      <c r="C56" s="457"/>
      <c r="D56" s="358" t="str">
        <f t="shared" si="3"/>
        <v/>
      </c>
      <c r="E56" s="358"/>
      <c r="F56" s="345"/>
      <c r="G56" s="421"/>
      <c r="H56" s="362"/>
      <c r="I56" s="358"/>
      <c r="J56" s="358">
        <f t="shared" si="0"/>
        <v>1</v>
      </c>
      <c r="K56" s="358">
        <f t="shared" si="1"/>
        <v>1</v>
      </c>
    </row>
    <row r="57" spans="1:41" ht="15.75" x14ac:dyDescent="0.25">
      <c r="A57" s="440"/>
      <c r="C57" s="457"/>
      <c r="D57" s="358" t="str">
        <f t="shared" si="3"/>
        <v/>
      </c>
      <c r="E57" s="358"/>
      <c r="F57" s="360"/>
      <c r="G57" s="420"/>
      <c r="H57" s="362"/>
      <c r="I57" s="358"/>
      <c r="J57" s="358">
        <f t="shared" si="0"/>
        <v>1</v>
      </c>
      <c r="K57" s="358">
        <f t="shared" si="1"/>
        <v>1</v>
      </c>
      <c r="L57" s="32">
        <v>1</v>
      </c>
      <c r="M57" s="32" t="s">
        <v>554</v>
      </c>
      <c r="N57" s="32"/>
      <c r="O57" s="32"/>
      <c r="P57" s="32"/>
      <c r="Q57" s="32" t="s">
        <v>547</v>
      </c>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row>
    <row r="58" spans="1:41" ht="15.75" x14ac:dyDescent="0.25">
      <c r="A58" s="440"/>
      <c r="C58" s="457"/>
      <c r="D58" s="358" t="str">
        <f t="shared" si="3"/>
        <v/>
      </c>
      <c r="E58" s="358"/>
      <c r="F58" s="362"/>
      <c r="G58" s="420"/>
      <c r="H58" s="362"/>
      <c r="I58" s="358"/>
      <c r="J58" s="358">
        <f t="shared" si="0"/>
        <v>1</v>
      </c>
      <c r="K58" s="358">
        <f t="shared" si="1"/>
        <v>1</v>
      </c>
      <c r="L58" s="32">
        <v>1</v>
      </c>
      <c r="M58" s="32" t="s">
        <v>544</v>
      </c>
      <c r="N58" s="32"/>
      <c r="O58" s="32"/>
      <c r="P58" s="32"/>
      <c r="Q58" s="32" t="s">
        <v>547</v>
      </c>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row>
    <row r="59" spans="1:41" ht="15.75" x14ac:dyDescent="0.25">
      <c r="A59" s="440"/>
      <c r="C59" s="457"/>
      <c r="D59" s="358" t="str">
        <f t="shared" si="3"/>
        <v/>
      </c>
      <c r="E59" s="358"/>
      <c r="F59" s="360"/>
      <c r="G59" s="420"/>
      <c r="H59" s="362"/>
      <c r="I59" s="358"/>
      <c r="J59" s="358">
        <f t="shared" si="0"/>
        <v>1</v>
      </c>
      <c r="K59" s="358">
        <f t="shared" si="1"/>
        <v>1</v>
      </c>
    </row>
    <row r="60" spans="1:41" ht="15.75" x14ac:dyDescent="0.25">
      <c r="A60" s="440"/>
      <c r="C60" s="457"/>
      <c r="D60" s="358" t="str">
        <f t="shared" si="3"/>
        <v/>
      </c>
      <c r="E60" s="358"/>
      <c r="F60" s="362"/>
      <c r="G60" s="420"/>
      <c r="H60" s="362"/>
      <c r="I60" s="358"/>
      <c r="J60" s="358">
        <f t="shared" si="0"/>
        <v>1</v>
      </c>
      <c r="K60" s="358">
        <f t="shared" si="1"/>
        <v>1</v>
      </c>
    </row>
    <row r="61" spans="1:41" ht="15.75" x14ac:dyDescent="0.25">
      <c r="A61" s="440"/>
      <c r="C61" s="457"/>
      <c r="D61" s="358" t="str">
        <f t="shared" si="3"/>
        <v/>
      </c>
      <c r="E61" s="358"/>
      <c r="F61" s="345"/>
      <c r="G61" s="428"/>
      <c r="H61" s="362"/>
      <c r="I61" s="358"/>
      <c r="J61" s="358">
        <f t="shared" si="0"/>
        <v>1</v>
      </c>
      <c r="K61" s="358">
        <f t="shared" si="1"/>
        <v>1</v>
      </c>
    </row>
    <row r="62" spans="1:41" ht="15.75" hidden="1" x14ac:dyDescent="0.25">
      <c r="A62" s="440"/>
      <c r="C62" s="457"/>
      <c r="D62" s="358" t="str">
        <f t="shared" si="3"/>
        <v/>
      </c>
      <c r="E62" s="358"/>
      <c r="F62" s="425"/>
      <c r="G62" s="428"/>
      <c r="H62" s="362"/>
      <c r="I62" s="358"/>
      <c r="J62" s="358">
        <f t="shared" si="0"/>
        <v>1</v>
      </c>
      <c r="K62" s="358">
        <f t="shared" si="1"/>
        <v>1</v>
      </c>
    </row>
    <row r="63" spans="1:41" ht="15.75" hidden="1" x14ac:dyDescent="0.25">
      <c r="A63" s="440"/>
      <c r="C63" s="457"/>
      <c r="D63" s="358" t="str">
        <f t="shared" si="3"/>
        <v/>
      </c>
      <c r="E63" s="358"/>
      <c r="F63" s="425"/>
      <c r="G63" s="428"/>
      <c r="H63" s="362"/>
      <c r="I63" s="358"/>
      <c r="J63" s="358">
        <f t="shared" si="0"/>
        <v>1</v>
      </c>
      <c r="K63" s="358">
        <f t="shared" si="1"/>
        <v>1</v>
      </c>
    </row>
    <row r="64" spans="1:41" ht="15.75" hidden="1" x14ac:dyDescent="0.25">
      <c r="A64" s="440"/>
      <c r="C64" s="457"/>
      <c r="D64" s="358" t="str">
        <f t="shared" si="3"/>
        <v/>
      </c>
      <c r="E64" s="358"/>
      <c r="F64" s="425"/>
      <c r="G64" s="428"/>
      <c r="H64" s="362"/>
      <c r="I64" s="358"/>
      <c r="J64" s="358">
        <f t="shared" si="0"/>
        <v>1</v>
      </c>
      <c r="K64" s="358">
        <f t="shared" si="1"/>
        <v>1</v>
      </c>
    </row>
    <row r="65" spans="1:11" s="17" customFormat="1" ht="18.75" hidden="1" x14ac:dyDescent="0.25">
      <c r="A65" s="440"/>
      <c r="B65" s="25"/>
      <c r="C65" s="457"/>
      <c r="D65" s="358" t="str">
        <f t="shared" si="3"/>
        <v/>
      </c>
      <c r="E65" s="358"/>
      <c r="F65" s="425"/>
      <c r="G65" s="428"/>
      <c r="H65" s="362"/>
      <c r="I65" s="359"/>
      <c r="J65" s="358">
        <f t="shared" si="0"/>
        <v>1</v>
      </c>
      <c r="K65" s="358">
        <f t="shared" si="1"/>
        <v>1</v>
      </c>
    </row>
    <row r="66" spans="1:11" s="17" customFormat="1" ht="18.75" hidden="1" x14ac:dyDescent="0.25">
      <c r="A66" s="440"/>
      <c r="B66" s="25"/>
      <c r="C66" s="457"/>
      <c r="D66" s="358" t="str">
        <f t="shared" si="3"/>
        <v/>
      </c>
      <c r="E66" s="358"/>
      <c r="F66" s="425"/>
      <c r="G66" s="428"/>
      <c r="H66" s="362"/>
      <c r="I66" s="359"/>
      <c r="J66" s="358">
        <f t="shared" si="0"/>
        <v>1</v>
      </c>
      <c r="K66" s="358">
        <f t="shared" si="1"/>
        <v>1</v>
      </c>
    </row>
    <row r="67" spans="1:11" s="17" customFormat="1" ht="18.75" hidden="1" x14ac:dyDescent="0.25">
      <c r="A67" s="440"/>
      <c r="B67" s="25"/>
      <c r="C67" s="457"/>
      <c r="D67" s="358" t="str">
        <f t="shared" si="3"/>
        <v/>
      </c>
      <c r="E67" s="358"/>
      <c r="F67" s="345"/>
      <c r="G67" s="421"/>
      <c r="H67" s="362"/>
      <c r="I67" s="359"/>
      <c r="J67" s="358">
        <f t="shared" si="0"/>
        <v>1</v>
      </c>
      <c r="K67" s="358">
        <f t="shared" si="1"/>
        <v>1</v>
      </c>
    </row>
    <row r="68" spans="1:11" s="17" customFormat="1" ht="18.75" hidden="1" x14ac:dyDescent="0.25">
      <c r="A68" s="440"/>
      <c r="B68" s="25"/>
      <c r="C68" s="457"/>
      <c r="D68" s="358" t="str">
        <f t="shared" ref="D68:D92" si="4">IF(F68="","",D67+1)</f>
        <v/>
      </c>
      <c r="E68" s="358"/>
      <c r="F68" s="345"/>
      <c r="G68" s="421"/>
      <c r="H68" s="362"/>
      <c r="I68" s="359"/>
      <c r="J68" s="358">
        <f t="shared" si="0"/>
        <v>1</v>
      </c>
      <c r="K68" s="358">
        <f t="shared" si="1"/>
        <v>1</v>
      </c>
    </row>
    <row r="69" spans="1:11" s="17" customFormat="1" ht="18.75" hidden="1" x14ac:dyDescent="0.25">
      <c r="A69" s="440"/>
      <c r="B69" s="25"/>
      <c r="C69" s="457"/>
      <c r="D69" s="358" t="str">
        <f t="shared" si="4"/>
        <v/>
      </c>
      <c r="E69" s="358"/>
      <c r="F69" s="345"/>
      <c r="G69" s="421"/>
      <c r="H69" s="362"/>
      <c r="I69" s="359"/>
      <c r="J69" s="358">
        <f t="shared" si="0"/>
        <v>1</v>
      </c>
      <c r="K69" s="358">
        <f t="shared" si="1"/>
        <v>1</v>
      </c>
    </row>
    <row r="70" spans="1:11" s="17" customFormat="1" ht="18.75" hidden="1" x14ac:dyDescent="0.25">
      <c r="A70" s="440"/>
      <c r="B70" s="25"/>
      <c r="C70" s="457"/>
      <c r="D70" s="358" t="str">
        <f t="shared" si="4"/>
        <v/>
      </c>
      <c r="E70" s="358"/>
      <c r="F70" s="345"/>
      <c r="G70" s="421"/>
      <c r="H70" s="362"/>
      <c r="I70" s="359"/>
      <c r="J70" s="358">
        <f t="shared" ref="J70:J133" si="5">IF(AND(E70="'s ",LEFT(F70,1)=" "),1,IF(OR(LEFT(F70,1)&lt;&gt;" ",RIGHT(F70,1)=" ",),1," "))</f>
        <v>1</v>
      </c>
      <c r="K70" s="358">
        <f t="shared" ref="K70:K133" si="6">IF(AND(E70="'s ",LEFT(H70,1)=" "),1,IF(OR(LEFT(H70,1)&lt;&gt;" ",RIGHT(H70,1)=" ",),1," "))</f>
        <v>1</v>
      </c>
    </row>
    <row r="71" spans="1:11" s="17" customFormat="1" ht="18.75" hidden="1" x14ac:dyDescent="0.25">
      <c r="A71" s="440"/>
      <c r="B71" s="25"/>
      <c r="C71" s="457"/>
      <c r="D71" s="358" t="str">
        <f t="shared" si="4"/>
        <v/>
      </c>
      <c r="E71" s="358"/>
      <c r="F71" s="345"/>
      <c r="G71" s="421"/>
      <c r="H71" s="362"/>
      <c r="I71" s="359"/>
      <c r="J71" s="358">
        <f t="shared" si="5"/>
        <v>1</v>
      </c>
      <c r="K71" s="358">
        <f t="shared" si="6"/>
        <v>1</v>
      </c>
    </row>
    <row r="72" spans="1:11" s="17" customFormat="1" ht="18.75" hidden="1" x14ac:dyDescent="0.25">
      <c r="A72" s="440"/>
      <c r="B72" s="25"/>
      <c r="C72" s="457"/>
      <c r="D72" s="358" t="str">
        <f t="shared" si="4"/>
        <v/>
      </c>
      <c r="E72" s="358"/>
      <c r="F72" s="345"/>
      <c r="G72" s="421"/>
      <c r="H72" s="362"/>
      <c r="I72" s="359"/>
      <c r="J72" s="358">
        <f t="shared" si="5"/>
        <v>1</v>
      </c>
      <c r="K72" s="358">
        <f t="shared" si="6"/>
        <v>1</v>
      </c>
    </row>
    <row r="73" spans="1:11" s="17" customFormat="1" ht="18.75" hidden="1" x14ac:dyDescent="0.25">
      <c r="A73" s="440"/>
      <c r="B73" s="25"/>
      <c r="C73" s="457"/>
      <c r="D73" s="358" t="str">
        <f t="shared" si="4"/>
        <v/>
      </c>
      <c r="E73" s="358"/>
      <c r="F73" s="345"/>
      <c r="G73" s="421"/>
      <c r="H73" s="362"/>
      <c r="I73" s="359"/>
      <c r="J73" s="358">
        <f t="shared" si="5"/>
        <v>1</v>
      </c>
      <c r="K73" s="358">
        <f t="shared" si="6"/>
        <v>1</v>
      </c>
    </row>
    <row r="74" spans="1:11" s="17" customFormat="1" ht="18.75" hidden="1" x14ac:dyDescent="0.25">
      <c r="A74" s="440"/>
      <c r="B74" s="25"/>
      <c r="C74" s="457"/>
      <c r="D74" s="358" t="str">
        <f t="shared" si="4"/>
        <v/>
      </c>
      <c r="E74" s="358"/>
      <c r="F74" s="345"/>
      <c r="G74" s="421"/>
      <c r="H74" s="362"/>
      <c r="I74" s="359"/>
      <c r="J74" s="358">
        <f t="shared" si="5"/>
        <v>1</v>
      </c>
      <c r="K74" s="358">
        <f t="shared" si="6"/>
        <v>1</v>
      </c>
    </row>
    <row r="75" spans="1:11" s="17" customFormat="1" ht="18.75" hidden="1" x14ac:dyDescent="0.25">
      <c r="A75" s="440"/>
      <c r="B75" s="25"/>
      <c r="C75" s="457"/>
      <c r="D75" s="358" t="str">
        <f t="shared" si="4"/>
        <v/>
      </c>
      <c r="E75" s="358"/>
      <c r="F75" s="345"/>
      <c r="G75" s="421"/>
      <c r="H75" s="362"/>
      <c r="I75" s="359"/>
      <c r="J75" s="358">
        <f t="shared" si="5"/>
        <v>1</v>
      </c>
      <c r="K75" s="358">
        <f t="shared" si="6"/>
        <v>1</v>
      </c>
    </row>
    <row r="76" spans="1:11" s="17" customFormat="1" ht="18.75" hidden="1" x14ac:dyDescent="0.25">
      <c r="A76" s="440"/>
      <c r="B76" s="25"/>
      <c r="C76" s="457"/>
      <c r="D76" s="358" t="str">
        <f t="shared" si="4"/>
        <v/>
      </c>
      <c r="E76" s="358"/>
      <c r="F76" s="345"/>
      <c r="G76" s="421"/>
      <c r="H76" s="362"/>
      <c r="I76" s="359"/>
      <c r="J76" s="358">
        <f t="shared" si="5"/>
        <v>1</v>
      </c>
      <c r="K76" s="358">
        <f t="shared" si="6"/>
        <v>1</v>
      </c>
    </row>
    <row r="77" spans="1:11" s="17" customFormat="1" ht="18.75" hidden="1" x14ac:dyDescent="0.25">
      <c r="A77" s="440"/>
      <c r="B77" s="25"/>
      <c r="C77" s="457"/>
      <c r="D77" s="358" t="str">
        <f t="shared" si="4"/>
        <v/>
      </c>
      <c r="E77" s="358"/>
      <c r="F77" s="345"/>
      <c r="G77" s="421"/>
      <c r="H77" s="362"/>
      <c r="I77" s="359"/>
      <c r="J77" s="358">
        <f t="shared" si="5"/>
        <v>1</v>
      </c>
      <c r="K77" s="358">
        <f t="shared" si="6"/>
        <v>1</v>
      </c>
    </row>
    <row r="78" spans="1:11" s="17" customFormat="1" ht="18.75" hidden="1" x14ac:dyDescent="0.25">
      <c r="A78" s="440"/>
      <c r="B78" s="25"/>
      <c r="C78" s="457"/>
      <c r="D78" s="358" t="str">
        <f t="shared" si="4"/>
        <v/>
      </c>
      <c r="E78" s="358"/>
      <c r="F78" s="345"/>
      <c r="G78" s="421"/>
      <c r="H78" s="362"/>
      <c r="I78" s="359"/>
      <c r="J78" s="358">
        <f t="shared" si="5"/>
        <v>1</v>
      </c>
      <c r="K78" s="358">
        <f t="shared" si="6"/>
        <v>1</v>
      </c>
    </row>
    <row r="79" spans="1:11" s="17" customFormat="1" ht="18.75" hidden="1" x14ac:dyDescent="0.25">
      <c r="A79" s="440"/>
      <c r="B79" s="25"/>
      <c r="C79" s="457"/>
      <c r="D79" s="358" t="str">
        <f t="shared" si="4"/>
        <v/>
      </c>
      <c r="E79" s="358"/>
      <c r="F79" s="345"/>
      <c r="G79" s="421"/>
      <c r="H79" s="362"/>
      <c r="I79" s="359"/>
      <c r="J79" s="358">
        <f t="shared" si="5"/>
        <v>1</v>
      </c>
      <c r="K79" s="358">
        <f t="shared" si="6"/>
        <v>1</v>
      </c>
    </row>
    <row r="80" spans="1:11" s="17" customFormat="1" ht="18.75" hidden="1" x14ac:dyDescent="0.25">
      <c r="A80" s="440"/>
      <c r="B80" s="25"/>
      <c r="C80" s="457"/>
      <c r="D80" s="358" t="str">
        <f t="shared" si="4"/>
        <v/>
      </c>
      <c r="E80" s="358"/>
      <c r="F80" s="345"/>
      <c r="G80" s="421"/>
      <c r="H80" s="362"/>
      <c r="I80" s="359"/>
      <c r="J80" s="358">
        <f t="shared" si="5"/>
        <v>1</v>
      </c>
      <c r="K80" s="358">
        <f t="shared" si="6"/>
        <v>1</v>
      </c>
    </row>
    <row r="81" spans="1:11" s="26" customFormat="1" ht="15.75" hidden="1" x14ac:dyDescent="0.25">
      <c r="A81" s="440"/>
      <c r="B81" s="25"/>
      <c r="C81" s="457"/>
      <c r="D81" s="358" t="str">
        <f t="shared" si="4"/>
        <v/>
      </c>
      <c r="E81" s="358"/>
      <c r="F81" s="345"/>
      <c r="G81" s="421"/>
      <c r="H81" s="362"/>
      <c r="I81" s="367"/>
      <c r="J81" s="358">
        <f t="shared" si="5"/>
        <v>1</v>
      </c>
      <c r="K81" s="358">
        <f t="shared" si="6"/>
        <v>1</v>
      </c>
    </row>
    <row r="82" spans="1:11" s="26" customFormat="1" ht="15.75" hidden="1" x14ac:dyDescent="0.25">
      <c r="A82" s="440"/>
      <c r="B82" s="25"/>
      <c r="C82" s="457"/>
      <c r="D82" s="358" t="str">
        <f t="shared" si="4"/>
        <v/>
      </c>
      <c r="E82" s="358"/>
      <c r="F82" s="345"/>
      <c r="G82" s="421"/>
      <c r="H82" s="362"/>
      <c r="I82" s="367"/>
      <c r="J82" s="358">
        <f t="shared" si="5"/>
        <v>1</v>
      </c>
      <c r="K82" s="358">
        <f t="shared" si="6"/>
        <v>1</v>
      </c>
    </row>
    <row r="83" spans="1:11" s="26" customFormat="1" ht="15.75" hidden="1" x14ac:dyDescent="0.25">
      <c r="A83" s="440"/>
      <c r="B83" s="25"/>
      <c r="C83" s="457"/>
      <c r="D83" s="358" t="str">
        <f t="shared" si="4"/>
        <v/>
      </c>
      <c r="E83" s="358"/>
      <c r="F83" s="345"/>
      <c r="G83" s="421"/>
      <c r="H83" s="362"/>
      <c r="I83" s="367"/>
      <c r="J83" s="358">
        <f t="shared" si="5"/>
        <v>1</v>
      </c>
      <c r="K83" s="358">
        <f t="shared" si="6"/>
        <v>1</v>
      </c>
    </row>
    <row r="84" spans="1:11" s="26" customFormat="1" ht="15.75" hidden="1" x14ac:dyDescent="0.25">
      <c r="A84" s="440"/>
      <c r="B84" s="25"/>
      <c r="C84" s="457"/>
      <c r="D84" s="358" t="str">
        <f t="shared" si="4"/>
        <v/>
      </c>
      <c r="E84" s="358"/>
      <c r="F84" s="345"/>
      <c r="G84" s="421"/>
      <c r="H84" s="362"/>
      <c r="I84" s="367"/>
      <c r="J84" s="358">
        <f t="shared" si="5"/>
        <v>1</v>
      </c>
      <c r="K84" s="358">
        <f t="shared" si="6"/>
        <v>1</v>
      </c>
    </row>
    <row r="85" spans="1:11" s="26" customFormat="1" ht="15.75" hidden="1" x14ac:dyDescent="0.25">
      <c r="A85" s="440"/>
      <c r="B85" s="25"/>
      <c r="C85" s="457"/>
      <c r="D85" s="358" t="str">
        <f t="shared" si="4"/>
        <v/>
      </c>
      <c r="E85" s="358"/>
      <c r="F85" s="345"/>
      <c r="G85" s="421"/>
      <c r="H85" s="362"/>
      <c r="I85" s="367"/>
      <c r="J85" s="358">
        <f t="shared" si="5"/>
        <v>1</v>
      </c>
      <c r="K85" s="358">
        <f t="shared" si="6"/>
        <v>1</v>
      </c>
    </row>
    <row r="86" spans="1:11" s="26" customFormat="1" ht="15.75" hidden="1" x14ac:dyDescent="0.25">
      <c r="A86" s="440"/>
      <c r="B86" s="25"/>
      <c r="C86" s="457"/>
      <c r="D86" s="358" t="str">
        <f t="shared" si="4"/>
        <v/>
      </c>
      <c r="E86" s="358"/>
      <c r="F86" s="345"/>
      <c r="G86" s="421"/>
      <c r="H86" s="362"/>
      <c r="I86" s="367"/>
      <c r="J86" s="358">
        <f t="shared" si="5"/>
        <v>1</v>
      </c>
      <c r="K86" s="358">
        <f t="shared" si="6"/>
        <v>1</v>
      </c>
    </row>
    <row r="87" spans="1:11" s="26" customFormat="1" ht="15.75" hidden="1" x14ac:dyDescent="0.25">
      <c r="A87" s="440"/>
      <c r="B87" s="25"/>
      <c r="C87" s="457"/>
      <c r="D87" s="358" t="str">
        <f t="shared" si="4"/>
        <v/>
      </c>
      <c r="E87" s="358"/>
      <c r="F87" s="345"/>
      <c r="G87" s="421"/>
      <c r="H87" s="362"/>
      <c r="I87" s="367"/>
      <c r="J87" s="358">
        <f t="shared" si="5"/>
        <v>1</v>
      </c>
      <c r="K87" s="358">
        <f t="shared" si="6"/>
        <v>1</v>
      </c>
    </row>
    <row r="88" spans="1:11" s="26" customFormat="1" ht="15.75" hidden="1" x14ac:dyDescent="0.25">
      <c r="A88" s="440"/>
      <c r="B88" s="25"/>
      <c r="C88" s="457"/>
      <c r="D88" s="358" t="str">
        <f t="shared" si="4"/>
        <v/>
      </c>
      <c r="E88" s="358"/>
      <c r="F88" s="345"/>
      <c r="G88" s="421"/>
      <c r="H88" s="362"/>
      <c r="I88" s="367"/>
      <c r="J88" s="358">
        <f t="shared" si="5"/>
        <v>1</v>
      </c>
      <c r="K88" s="358">
        <f t="shared" si="6"/>
        <v>1</v>
      </c>
    </row>
    <row r="89" spans="1:11" s="26" customFormat="1" ht="15.75" hidden="1" x14ac:dyDescent="0.25">
      <c r="A89" s="440"/>
      <c r="B89" s="25"/>
      <c r="C89" s="457"/>
      <c r="D89" s="358" t="str">
        <f t="shared" si="4"/>
        <v/>
      </c>
      <c r="E89" s="358"/>
      <c r="F89" s="345"/>
      <c r="G89" s="421"/>
      <c r="H89" s="362"/>
      <c r="I89" s="367"/>
      <c r="J89" s="358">
        <f t="shared" si="5"/>
        <v>1</v>
      </c>
      <c r="K89" s="358">
        <f t="shared" si="6"/>
        <v>1</v>
      </c>
    </row>
    <row r="90" spans="1:11" s="26" customFormat="1" ht="15.75" hidden="1" x14ac:dyDescent="0.25">
      <c r="A90" s="440"/>
      <c r="B90" s="25"/>
      <c r="C90" s="457"/>
      <c r="D90" s="358" t="str">
        <f t="shared" si="4"/>
        <v/>
      </c>
      <c r="E90" s="358"/>
      <c r="F90" s="345"/>
      <c r="G90" s="421"/>
      <c r="H90" s="362"/>
      <c r="I90" s="367"/>
      <c r="J90" s="358">
        <f t="shared" si="5"/>
        <v>1</v>
      </c>
      <c r="K90" s="358">
        <f t="shared" si="6"/>
        <v>1</v>
      </c>
    </row>
    <row r="91" spans="1:11" s="26" customFormat="1" ht="15.75" hidden="1" x14ac:dyDescent="0.25">
      <c r="A91" s="440"/>
      <c r="B91" s="25"/>
      <c r="C91" s="457"/>
      <c r="D91" s="358" t="str">
        <f t="shared" si="4"/>
        <v/>
      </c>
      <c r="E91" s="358"/>
      <c r="F91" s="345"/>
      <c r="G91" s="421"/>
      <c r="H91" s="362"/>
      <c r="I91" s="367"/>
      <c r="J91" s="358">
        <f t="shared" si="5"/>
        <v>1</v>
      </c>
      <c r="K91" s="358">
        <f t="shared" si="6"/>
        <v>1</v>
      </c>
    </row>
    <row r="92" spans="1:11" s="26" customFormat="1" ht="15.75" hidden="1" x14ac:dyDescent="0.25">
      <c r="A92" s="440"/>
      <c r="B92" s="25"/>
      <c r="C92" s="457"/>
      <c r="D92" s="358" t="str">
        <f t="shared" si="4"/>
        <v/>
      </c>
      <c r="E92" s="358"/>
      <c r="F92" s="345"/>
      <c r="G92" s="421"/>
      <c r="H92" s="362"/>
      <c r="I92" s="367"/>
      <c r="J92" s="358">
        <f t="shared" si="5"/>
        <v>1</v>
      </c>
      <c r="K92" s="358">
        <f t="shared" si="6"/>
        <v>1</v>
      </c>
    </row>
    <row r="93" spans="1:11" s="26" customFormat="1" ht="15.75" x14ac:dyDescent="0.25">
      <c r="A93" s="25"/>
      <c r="B93" s="25"/>
      <c r="C93" s="356"/>
      <c r="D93" s="120">
        <f>COUNT(D46:D92)</f>
        <v>3</v>
      </c>
      <c r="E93" s="120"/>
      <c r="F93" s="354"/>
      <c r="G93" s="426"/>
      <c r="H93" s="427"/>
      <c r="I93" s="355"/>
      <c r="J93" s="358">
        <f t="shared" si="5"/>
        <v>1</v>
      </c>
      <c r="K93" s="358">
        <f t="shared" si="6"/>
        <v>1</v>
      </c>
    </row>
    <row r="94" spans="1:11" s="26" customFormat="1" ht="15.75" x14ac:dyDescent="0.25">
      <c r="C94" s="365"/>
      <c r="D94" s="68"/>
      <c r="E94" s="68"/>
      <c r="F94" s="354"/>
      <c r="G94" s="426"/>
      <c r="H94" s="427"/>
      <c r="I94" s="355"/>
      <c r="J94" s="358">
        <f t="shared" si="5"/>
        <v>1</v>
      </c>
      <c r="K94" s="358">
        <f t="shared" si="6"/>
        <v>1</v>
      </c>
    </row>
    <row r="95" spans="1:11" s="26" customFormat="1" ht="15.75" x14ac:dyDescent="0.25">
      <c r="A95" s="25"/>
      <c r="B95" s="25"/>
      <c r="C95" s="356"/>
      <c r="D95" s="355"/>
      <c r="E95" s="355"/>
      <c r="F95" s="354"/>
      <c r="G95" s="426"/>
      <c r="H95" s="427"/>
      <c r="I95" s="355"/>
      <c r="J95" s="358">
        <f t="shared" si="5"/>
        <v>1</v>
      </c>
      <c r="K95" s="358">
        <f t="shared" si="6"/>
        <v>1</v>
      </c>
    </row>
    <row r="96" spans="1:11" s="26" customFormat="1" ht="31.5" x14ac:dyDescent="0.25">
      <c r="A96" s="440">
        <v>3</v>
      </c>
      <c r="B96" s="25"/>
      <c r="C96" s="437" t="s">
        <v>348</v>
      </c>
      <c r="D96" s="358">
        <f>D95+1</f>
        <v>1</v>
      </c>
      <c r="E96" s="358"/>
      <c r="F96" s="142" t="s">
        <v>239</v>
      </c>
      <c r="G96" s="429">
        <v>1</v>
      </c>
      <c r="H96" s="362" t="s">
        <v>239</v>
      </c>
      <c r="I96" s="367">
        <v>1</v>
      </c>
      <c r="J96" s="358" t="str">
        <f t="shared" si="5"/>
        <v xml:space="preserve"> </v>
      </c>
      <c r="K96" s="358" t="str">
        <f t="shared" si="6"/>
        <v xml:space="preserve"> </v>
      </c>
    </row>
    <row r="97" spans="1:41" s="26" customFormat="1" ht="31.5" x14ac:dyDescent="0.25">
      <c r="A97" s="440"/>
      <c r="B97" s="25"/>
      <c r="C97" s="437"/>
      <c r="D97" s="358">
        <f t="shared" ref="D97:D140" si="7">IF(F97="","",D96+1)</f>
        <v>2</v>
      </c>
      <c r="E97" s="358"/>
      <c r="F97" s="345" t="s">
        <v>240</v>
      </c>
      <c r="G97" s="421">
        <v>1</v>
      </c>
      <c r="H97" s="362" t="s">
        <v>404</v>
      </c>
      <c r="I97" s="367">
        <v>1</v>
      </c>
      <c r="J97" s="358" t="str">
        <f t="shared" si="5"/>
        <v xml:space="preserve"> </v>
      </c>
      <c r="K97" s="358" t="str">
        <f t="shared" si="6"/>
        <v xml:space="preserve"> </v>
      </c>
    </row>
    <row r="98" spans="1:41" s="26" customFormat="1" ht="47.25" x14ac:dyDescent="0.25">
      <c r="A98" s="440"/>
      <c r="B98" s="25"/>
      <c r="C98" s="437"/>
      <c r="D98" s="358">
        <f t="shared" si="7"/>
        <v>3</v>
      </c>
      <c r="E98" s="358" t="str">
        <f>"'s "</f>
        <v xml:space="preserve">'s </v>
      </c>
      <c r="F98" s="422" t="s">
        <v>251</v>
      </c>
      <c r="G98" s="423">
        <v>1</v>
      </c>
      <c r="H98" s="362" t="s">
        <v>251</v>
      </c>
      <c r="I98" s="367">
        <v>1</v>
      </c>
      <c r="J98" s="358">
        <f t="shared" si="5"/>
        <v>1</v>
      </c>
      <c r="K98" s="358">
        <f t="shared" si="6"/>
        <v>1</v>
      </c>
    </row>
    <row r="99" spans="1:41" s="26" customFormat="1" ht="15.75" x14ac:dyDescent="0.25">
      <c r="A99" s="440"/>
      <c r="B99" s="25"/>
      <c r="C99" s="437"/>
      <c r="D99" s="358" t="str">
        <f t="shared" si="7"/>
        <v/>
      </c>
      <c r="E99" s="358"/>
      <c r="F99" s="360"/>
      <c r="G99" s="420"/>
      <c r="H99" s="362"/>
      <c r="I99" s="367"/>
      <c r="J99" s="358">
        <f t="shared" si="5"/>
        <v>1</v>
      </c>
      <c r="K99" s="358">
        <f t="shared" si="6"/>
        <v>1</v>
      </c>
    </row>
    <row r="100" spans="1:41" s="26" customFormat="1" ht="15.75" x14ac:dyDescent="0.25">
      <c r="A100" s="440"/>
      <c r="B100" s="25"/>
      <c r="C100" s="437"/>
      <c r="D100" s="358" t="str">
        <f t="shared" si="7"/>
        <v/>
      </c>
      <c r="E100" s="358"/>
      <c r="F100" s="345"/>
      <c r="G100" s="421"/>
      <c r="H100" s="362"/>
      <c r="I100" s="367"/>
      <c r="J100" s="358">
        <f t="shared" si="5"/>
        <v>1</v>
      </c>
      <c r="K100" s="358">
        <f t="shared" si="6"/>
        <v>1</v>
      </c>
    </row>
    <row r="101" spans="1:41" s="26" customFormat="1" ht="15.75" x14ac:dyDescent="0.25">
      <c r="A101" s="440"/>
      <c r="B101" s="25"/>
      <c r="C101" s="437"/>
      <c r="D101" s="358" t="str">
        <f t="shared" si="7"/>
        <v/>
      </c>
      <c r="E101" s="358"/>
      <c r="F101" s="345"/>
      <c r="G101" s="421"/>
      <c r="H101" s="362"/>
      <c r="I101" s="367"/>
      <c r="J101" s="358">
        <f t="shared" si="5"/>
        <v>1</v>
      </c>
      <c r="K101" s="358">
        <f t="shared" si="6"/>
        <v>1</v>
      </c>
    </row>
    <row r="102" spans="1:41" s="26" customFormat="1" ht="15.75" x14ac:dyDescent="0.25">
      <c r="A102" s="440"/>
      <c r="B102" s="25"/>
      <c r="C102" s="437"/>
      <c r="D102" s="358" t="str">
        <f t="shared" si="7"/>
        <v/>
      </c>
      <c r="E102" s="358" t="str">
        <f>"'s "</f>
        <v xml:space="preserve">'s </v>
      </c>
      <c r="F102" s="422"/>
      <c r="G102" s="423"/>
      <c r="H102" s="362"/>
      <c r="I102" s="367"/>
      <c r="J102" s="358">
        <f t="shared" si="5"/>
        <v>1</v>
      </c>
      <c r="K102" s="358">
        <f t="shared" si="6"/>
        <v>1</v>
      </c>
      <c r="L102" s="32">
        <v>1</v>
      </c>
      <c r="M102" s="32" t="s">
        <v>544</v>
      </c>
      <c r="N102" s="32"/>
      <c r="O102" s="32"/>
      <c r="P102" s="32"/>
      <c r="Q102" s="32" t="s">
        <v>547</v>
      </c>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row>
    <row r="103" spans="1:41" s="26" customFormat="1" ht="15.75" x14ac:dyDescent="0.25">
      <c r="A103" s="440"/>
      <c r="B103" s="25"/>
      <c r="C103" s="437"/>
      <c r="D103" s="358" t="str">
        <f t="shared" si="7"/>
        <v/>
      </c>
      <c r="E103" s="358"/>
      <c r="F103" s="345"/>
      <c r="G103" s="421"/>
      <c r="H103" s="362"/>
      <c r="I103" s="367"/>
      <c r="J103" s="358">
        <f t="shared" si="5"/>
        <v>1</v>
      </c>
      <c r="K103" s="358">
        <f t="shared" si="6"/>
        <v>1</v>
      </c>
      <c r="L103" s="32">
        <v>1</v>
      </c>
      <c r="M103" s="32" t="s">
        <v>554</v>
      </c>
      <c r="N103" s="32"/>
      <c r="O103" s="32"/>
      <c r="P103" s="32"/>
      <c r="Q103" s="32" t="s">
        <v>547</v>
      </c>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row>
    <row r="104" spans="1:41" s="26" customFormat="1" ht="15.75" x14ac:dyDescent="0.25">
      <c r="A104" s="440"/>
      <c r="B104" s="25"/>
      <c r="C104" s="437"/>
      <c r="D104" s="358" t="str">
        <f t="shared" si="7"/>
        <v/>
      </c>
      <c r="E104" s="358"/>
      <c r="F104" s="227"/>
      <c r="G104" s="424"/>
      <c r="H104" s="362"/>
      <c r="I104" s="367"/>
      <c r="J104" s="358">
        <f t="shared" si="5"/>
        <v>1</v>
      </c>
      <c r="K104" s="358">
        <f t="shared" si="6"/>
        <v>1</v>
      </c>
    </row>
    <row r="105" spans="1:41" s="26" customFormat="1" ht="15.75" x14ac:dyDescent="0.25">
      <c r="A105" s="440"/>
      <c r="B105" s="25"/>
      <c r="C105" s="437"/>
      <c r="D105" s="358" t="str">
        <f t="shared" si="7"/>
        <v/>
      </c>
      <c r="E105" s="358"/>
      <c r="F105" s="345"/>
      <c r="G105" s="421"/>
      <c r="H105" s="362"/>
      <c r="I105" s="367"/>
      <c r="J105" s="358">
        <f t="shared" si="5"/>
        <v>1</v>
      </c>
      <c r="K105" s="358">
        <f t="shared" si="6"/>
        <v>1</v>
      </c>
    </row>
    <row r="106" spans="1:41" s="26" customFormat="1" ht="15.75" x14ac:dyDescent="0.25">
      <c r="A106" s="440"/>
      <c r="B106" s="25"/>
      <c r="C106" s="437"/>
      <c r="D106" s="358" t="str">
        <f t="shared" si="7"/>
        <v/>
      </c>
      <c r="E106" s="358"/>
      <c r="F106" s="345"/>
      <c r="G106" s="421"/>
      <c r="H106" s="362"/>
      <c r="I106" s="367"/>
      <c r="J106" s="358">
        <f t="shared" si="5"/>
        <v>1</v>
      </c>
      <c r="K106" s="358">
        <f t="shared" si="6"/>
        <v>1</v>
      </c>
    </row>
    <row r="107" spans="1:41" s="26" customFormat="1" ht="15.75" x14ac:dyDescent="0.25">
      <c r="A107" s="440"/>
      <c r="B107" s="25"/>
      <c r="C107" s="437"/>
      <c r="D107" s="358" t="str">
        <f t="shared" si="7"/>
        <v/>
      </c>
      <c r="E107" s="358"/>
      <c r="F107" s="360"/>
      <c r="G107" s="420"/>
      <c r="H107" s="362"/>
      <c r="I107" s="367"/>
      <c r="J107" s="358">
        <f t="shared" si="5"/>
        <v>1</v>
      </c>
      <c r="K107" s="358">
        <f t="shared" si="6"/>
        <v>1</v>
      </c>
      <c r="L107" s="32">
        <v>1</v>
      </c>
      <c r="M107" s="32" t="s">
        <v>554</v>
      </c>
      <c r="N107" s="32"/>
      <c r="O107" s="32"/>
      <c r="P107" s="32"/>
      <c r="Q107" s="32" t="s">
        <v>547</v>
      </c>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row>
    <row r="108" spans="1:41" s="26" customFormat="1" ht="15.75" x14ac:dyDescent="0.25">
      <c r="A108" s="440"/>
      <c r="B108" s="25"/>
      <c r="C108" s="437"/>
      <c r="D108" s="358" t="str">
        <f t="shared" si="7"/>
        <v/>
      </c>
      <c r="E108" s="358"/>
      <c r="F108" s="362"/>
      <c r="G108" s="420"/>
      <c r="H108" s="362"/>
      <c r="I108" s="367"/>
      <c r="J108" s="358">
        <f t="shared" si="5"/>
        <v>1</v>
      </c>
      <c r="K108" s="358">
        <f t="shared" si="6"/>
        <v>1</v>
      </c>
      <c r="L108" s="32">
        <v>1</v>
      </c>
      <c r="M108" s="32" t="s">
        <v>544</v>
      </c>
      <c r="N108" s="32"/>
      <c r="O108" s="32"/>
      <c r="P108" s="32"/>
      <c r="Q108" s="32" t="s">
        <v>547</v>
      </c>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row>
    <row r="109" spans="1:41" s="26" customFormat="1" ht="15.75" x14ac:dyDescent="0.25">
      <c r="A109" s="440"/>
      <c r="B109" s="25"/>
      <c r="C109" s="437"/>
      <c r="D109" s="358" t="str">
        <f t="shared" si="7"/>
        <v/>
      </c>
      <c r="E109" s="358"/>
      <c r="F109" s="360"/>
      <c r="G109" s="420"/>
      <c r="H109" s="345"/>
      <c r="I109" s="367"/>
      <c r="J109" s="358">
        <f t="shared" si="5"/>
        <v>1</v>
      </c>
      <c r="K109" s="358">
        <f t="shared" si="6"/>
        <v>1</v>
      </c>
    </row>
    <row r="110" spans="1:41" s="26" customFormat="1" ht="15.75" x14ac:dyDescent="0.25">
      <c r="A110" s="440"/>
      <c r="B110" s="25"/>
      <c r="C110" s="437"/>
      <c r="D110" s="358" t="str">
        <f t="shared" si="7"/>
        <v/>
      </c>
      <c r="E110" s="358"/>
      <c r="F110" s="362"/>
      <c r="G110" s="420"/>
      <c r="H110" s="362"/>
      <c r="I110" s="367"/>
      <c r="J110" s="358">
        <f t="shared" si="5"/>
        <v>1</v>
      </c>
      <c r="K110" s="358">
        <f t="shared" si="6"/>
        <v>1</v>
      </c>
    </row>
    <row r="111" spans="1:41" s="26" customFormat="1" ht="15.75" x14ac:dyDescent="0.25">
      <c r="A111" s="440"/>
      <c r="B111" s="25"/>
      <c r="C111" s="437"/>
      <c r="D111" s="358" t="str">
        <f t="shared" si="7"/>
        <v/>
      </c>
      <c r="E111" s="358" t="str">
        <f>"'s "</f>
        <v xml:space="preserve">'s </v>
      </c>
      <c r="F111" s="422"/>
      <c r="G111" s="421"/>
      <c r="H111" s="362"/>
      <c r="I111" s="367"/>
      <c r="J111" s="358">
        <f t="shared" si="5"/>
        <v>1</v>
      </c>
      <c r="K111" s="358">
        <f t="shared" si="6"/>
        <v>1</v>
      </c>
    </row>
    <row r="112" spans="1:41" s="26" customFormat="1" ht="15.75" x14ac:dyDescent="0.25">
      <c r="A112" s="440"/>
      <c r="B112" s="25"/>
      <c r="C112" s="437"/>
      <c r="D112" s="358" t="str">
        <f t="shared" si="7"/>
        <v/>
      </c>
      <c r="E112" s="358"/>
      <c r="F112" s="345"/>
      <c r="G112" s="421"/>
      <c r="H112" s="362"/>
      <c r="I112" s="367"/>
      <c r="J112" s="358">
        <f t="shared" si="5"/>
        <v>1</v>
      </c>
      <c r="K112" s="358">
        <f t="shared" si="6"/>
        <v>1</v>
      </c>
    </row>
    <row r="113" spans="1:11" s="17" customFormat="1" ht="18.75" hidden="1" x14ac:dyDescent="0.25">
      <c r="A113" s="440"/>
      <c r="B113" s="25"/>
      <c r="C113" s="437"/>
      <c r="D113" s="358" t="str">
        <f t="shared" si="7"/>
        <v/>
      </c>
      <c r="E113" s="358"/>
      <c r="F113" s="345"/>
      <c r="G113" s="421"/>
      <c r="H113" s="362"/>
      <c r="I113" s="359"/>
      <c r="J113" s="358">
        <f t="shared" si="5"/>
        <v>1</v>
      </c>
      <c r="K113" s="358">
        <f t="shared" si="6"/>
        <v>1</v>
      </c>
    </row>
    <row r="114" spans="1:11" s="17" customFormat="1" ht="18.75" hidden="1" x14ac:dyDescent="0.25">
      <c r="A114" s="440"/>
      <c r="B114" s="25"/>
      <c r="C114" s="437"/>
      <c r="D114" s="358" t="str">
        <f t="shared" si="7"/>
        <v/>
      </c>
      <c r="E114" s="358"/>
      <c r="F114" s="345"/>
      <c r="G114" s="421"/>
      <c r="H114" s="362"/>
      <c r="I114" s="359"/>
      <c r="J114" s="358">
        <f t="shared" si="5"/>
        <v>1</v>
      </c>
      <c r="K114" s="358">
        <f t="shared" si="6"/>
        <v>1</v>
      </c>
    </row>
    <row r="115" spans="1:11" s="17" customFormat="1" ht="18.75" hidden="1" x14ac:dyDescent="0.25">
      <c r="A115" s="440"/>
      <c r="B115" s="25"/>
      <c r="C115" s="437"/>
      <c r="D115" s="358" t="str">
        <f t="shared" si="7"/>
        <v/>
      </c>
      <c r="E115" s="358"/>
      <c r="F115" s="345"/>
      <c r="G115" s="421"/>
      <c r="H115" s="362"/>
      <c r="I115" s="359"/>
      <c r="J115" s="358">
        <f t="shared" si="5"/>
        <v>1</v>
      </c>
      <c r="K115" s="358">
        <f t="shared" si="6"/>
        <v>1</v>
      </c>
    </row>
    <row r="116" spans="1:11" s="17" customFormat="1" ht="18.75" hidden="1" x14ac:dyDescent="0.25">
      <c r="A116" s="440"/>
      <c r="B116" s="25"/>
      <c r="C116" s="437"/>
      <c r="D116" s="358" t="str">
        <f t="shared" si="7"/>
        <v/>
      </c>
      <c r="E116" s="358"/>
      <c r="F116" s="345"/>
      <c r="G116" s="421"/>
      <c r="H116" s="362"/>
      <c r="I116" s="359"/>
      <c r="J116" s="358">
        <f t="shared" si="5"/>
        <v>1</v>
      </c>
      <c r="K116" s="358">
        <f t="shared" si="6"/>
        <v>1</v>
      </c>
    </row>
    <row r="117" spans="1:11" s="17" customFormat="1" ht="18.75" hidden="1" x14ac:dyDescent="0.25">
      <c r="A117" s="440"/>
      <c r="B117" s="25"/>
      <c r="C117" s="437"/>
      <c r="D117" s="358" t="str">
        <f t="shared" si="7"/>
        <v/>
      </c>
      <c r="E117" s="358"/>
      <c r="F117" s="345"/>
      <c r="G117" s="421"/>
      <c r="H117" s="362"/>
      <c r="I117" s="359"/>
      <c r="J117" s="358">
        <f t="shared" si="5"/>
        <v>1</v>
      </c>
      <c r="K117" s="358">
        <f t="shared" si="6"/>
        <v>1</v>
      </c>
    </row>
    <row r="118" spans="1:11" s="17" customFormat="1" ht="18.75" hidden="1" x14ac:dyDescent="0.25">
      <c r="A118" s="440"/>
      <c r="B118" s="25"/>
      <c r="C118" s="437"/>
      <c r="D118" s="358" t="str">
        <f t="shared" si="7"/>
        <v/>
      </c>
      <c r="E118" s="358"/>
      <c r="F118" s="345"/>
      <c r="G118" s="421"/>
      <c r="H118" s="362"/>
      <c r="I118" s="359"/>
      <c r="J118" s="358">
        <f t="shared" si="5"/>
        <v>1</v>
      </c>
      <c r="K118" s="358">
        <f t="shared" si="6"/>
        <v>1</v>
      </c>
    </row>
    <row r="119" spans="1:11" s="17" customFormat="1" ht="18.75" hidden="1" x14ac:dyDescent="0.25">
      <c r="A119" s="440"/>
      <c r="B119" s="25"/>
      <c r="C119" s="437"/>
      <c r="D119" s="358" t="str">
        <f t="shared" si="7"/>
        <v/>
      </c>
      <c r="E119" s="358"/>
      <c r="F119" s="345"/>
      <c r="G119" s="421"/>
      <c r="H119" s="362"/>
      <c r="I119" s="359"/>
      <c r="J119" s="358">
        <f t="shared" si="5"/>
        <v>1</v>
      </c>
      <c r="K119" s="358">
        <f t="shared" si="6"/>
        <v>1</v>
      </c>
    </row>
    <row r="120" spans="1:11" s="17" customFormat="1" ht="18.75" hidden="1" x14ac:dyDescent="0.25">
      <c r="A120" s="440"/>
      <c r="B120" s="25"/>
      <c r="C120" s="437"/>
      <c r="D120" s="358" t="str">
        <f t="shared" si="7"/>
        <v/>
      </c>
      <c r="E120" s="358"/>
      <c r="F120" s="345"/>
      <c r="G120" s="421"/>
      <c r="H120" s="362"/>
      <c r="I120" s="359"/>
      <c r="J120" s="358">
        <f t="shared" si="5"/>
        <v>1</v>
      </c>
      <c r="K120" s="358">
        <f t="shared" si="6"/>
        <v>1</v>
      </c>
    </row>
    <row r="121" spans="1:11" s="17" customFormat="1" ht="18.75" hidden="1" x14ac:dyDescent="0.25">
      <c r="A121" s="440"/>
      <c r="B121" s="25"/>
      <c r="C121" s="437"/>
      <c r="D121" s="358" t="str">
        <f t="shared" si="7"/>
        <v/>
      </c>
      <c r="E121" s="358"/>
      <c r="F121" s="345"/>
      <c r="G121" s="421"/>
      <c r="H121" s="362"/>
      <c r="I121" s="359"/>
      <c r="J121" s="358">
        <f t="shared" si="5"/>
        <v>1</v>
      </c>
      <c r="K121" s="358">
        <f t="shared" si="6"/>
        <v>1</v>
      </c>
    </row>
    <row r="122" spans="1:11" s="17" customFormat="1" ht="18.75" hidden="1" x14ac:dyDescent="0.25">
      <c r="A122" s="440"/>
      <c r="B122" s="25"/>
      <c r="C122" s="437"/>
      <c r="D122" s="358" t="str">
        <f t="shared" si="7"/>
        <v/>
      </c>
      <c r="E122" s="358"/>
      <c r="F122" s="345"/>
      <c r="G122" s="421"/>
      <c r="H122" s="362"/>
      <c r="I122" s="359"/>
      <c r="J122" s="358">
        <f t="shared" si="5"/>
        <v>1</v>
      </c>
      <c r="K122" s="358">
        <f t="shared" si="6"/>
        <v>1</v>
      </c>
    </row>
    <row r="123" spans="1:11" s="17" customFormat="1" ht="18.75" hidden="1" x14ac:dyDescent="0.25">
      <c r="A123" s="440"/>
      <c r="B123" s="25"/>
      <c r="C123" s="437"/>
      <c r="D123" s="358" t="str">
        <f t="shared" si="7"/>
        <v/>
      </c>
      <c r="E123" s="358"/>
      <c r="F123" s="345"/>
      <c r="G123" s="421"/>
      <c r="H123" s="362"/>
      <c r="I123" s="359"/>
      <c r="J123" s="358">
        <f t="shared" si="5"/>
        <v>1</v>
      </c>
      <c r="K123" s="358">
        <f t="shared" si="6"/>
        <v>1</v>
      </c>
    </row>
    <row r="124" spans="1:11" s="17" customFormat="1" ht="18.75" hidden="1" x14ac:dyDescent="0.25">
      <c r="A124" s="440"/>
      <c r="B124" s="25"/>
      <c r="C124" s="437"/>
      <c r="D124" s="358" t="str">
        <f t="shared" si="7"/>
        <v/>
      </c>
      <c r="E124" s="358"/>
      <c r="F124" s="345"/>
      <c r="G124" s="421"/>
      <c r="H124" s="362"/>
      <c r="I124" s="359"/>
      <c r="J124" s="358">
        <f t="shared" si="5"/>
        <v>1</v>
      </c>
      <c r="K124" s="358">
        <f t="shared" si="6"/>
        <v>1</v>
      </c>
    </row>
    <row r="125" spans="1:11" s="17" customFormat="1" ht="18.75" hidden="1" x14ac:dyDescent="0.25">
      <c r="A125" s="440"/>
      <c r="B125" s="25"/>
      <c r="C125" s="437"/>
      <c r="D125" s="358" t="str">
        <f t="shared" si="7"/>
        <v/>
      </c>
      <c r="E125" s="358"/>
      <c r="F125" s="345"/>
      <c r="G125" s="421"/>
      <c r="H125" s="362"/>
      <c r="I125" s="359"/>
      <c r="J125" s="358">
        <f t="shared" si="5"/>
        <v>1</v>
      </c>
      <c r="K125" s="358">
        <f t="shared" si="6"/>
        <v>1</v>
      </c>
    </row>
    <row r="126" spans="1:11" s="17" customFormat="1" ht="18.75" hidden="1" x14ac:dyDescent="0.25">
      <c r="A126" s="440"/>
      <c r="B126" s="25"/>
      <c r="C126" s="437"/>
      <c r="D126" s="358" t="str">
        <f t="shared" si="7"/>
        <v/>
      </c>
      <c r="E126" s="358"/>
      <c r="F126" s="345"/>
      <c r="G126" s="421"/>
      <c r="H126" s="362"/>
      <c r="I126" s="359"/>
      <c r="J126" s="358">
        <f t="shared" si="5"/>
        <v>1</v>
      </c>
      <c r="K126" s="358">
        <f t="shared" si="6"/>
        <v>1</v>
      </c>
    </row>
    <row r="127" spans="1:11" s="17" customFormat="1" ht="18.75" hidden="1" x14ac:dyDescent="0.25">
      <c r="A127" s="440"/>
      <c r="B127" s="25"/>
      <c r="C127" s="437"/>
      <c r="D127" s="358" t="str">
        <f t="shared" si="7"/>
        <v/>
      </c>
      <c r="E127" s="358"/>
      <c r="F127" s="345"/>
      <c r="G127" s="421"/>
      <c r="H127" s="362"/>
      <c r="I127" s="359"/>
      <c r="J127" s="358">
        <f t="shared" si="5"/>
        <v>1</v>
      </c>
      <c r="K127" s="358">
        <f t="shared" si="6"/>
        <v>1</v>
      </c>
    </row>
    <row r="128" spans="1:11" s="17" customFormat="1" ht="18.75" hidden="1" x14ac:dyDescent="0.25">
      <c r="A128" s="440"/>
      <c r="B128" s="25"/>
      <c r="C128" s="437"/>
      <c r="D128" s="358" t="str">
        <f t="shared" si="7"/>
        <v/>
      </c>
      <c r="E128" s="358"/>
      <c r="F128" s="345"/>
      <c r="G128" s="421"/>
      <c r="H128" s="362"/>
      <c r="I128" s="359"/>
      <c r="J128" s="358">
        <f t="shared" si="5"/>
        <v>1</v>
      </c>
      <c r="K128" s="358">
        <f t="shared" si="6"/>
        <v>1</v>
      </c>
    </row>
    <row r="129" spans="1:16" s="26" customFormat="1" ht="15.75" hidden="1" x14ac:dyDescent="0.25">
      <c r="A129" s="440"/>
      <c r="B129" s="25"/>
      <c r="C129" s="437"/>
      <c r="D129" s="358" t="str">
        <f t="shared" si="7"/>
        <v/>
      </c>
      <c r="E129" s="358"/>
      <c r="F129" s="345"/>
      <c r="G129" s="421"/>
      <c r="H129" s="362"/>
      <c r="I129" s="358"/>
      <c r="J129" s="358">
        <f t="shared" si="5"/>
        <v>1</v>
      </c>
      <c r="K129" s="358">
        <f t="shared" si="6"/>
        <v>1</v>
      </c>
      <c r="L129" s="25"/>
      <c r="M129" s="25"/>
      <c r="N129" s="25"/>
      <c r="O129" s="25"/>
      <c r="P129" s="25"/>
    </row>
    <row r="130" spans="1:16" s="26" customFormat="1" ht="15.75" hidden="1" x14ac:dyDescent="0.25">
      <c r="A130" s="440"/>
      <c r="B130" s="25"/>
      <c r="C130" s="437"/>
      <c r="D130" s="358" t="str">
        <f t="shared" si="7"/>
        <v/>
      </c>
      <c r="E130" s="358"/>
      <c r="F130" s="345"/>
      <c r="G130" s="421"/>
      <c r="H130" s="362"/>
      <c r="I130" s="358"/>
      <c r="J130" s="358">
        <f t="shared" si="5"/>
        <v>1</v>
      </c>
      <c r="K130" s="358">
        <f t="shared" si="6"/>
        <v>1</v>
      </c>
      <c r="L130" s="25"/>
      <c r="M130" s="25"/>
      <c r="N130" s="25"/>
      <c r="O130" s="25"/>
      <c r="P130" s="25"/>
    </row>
    <row r="131" spans="1:16" s="26" customFormat="1" ht="15.75" hidden="1" x14ac:dyDescent="0.25">
      <c r="A131" s="440"/>
      <c r="B131" s="25"/>
      <c r="C131" s="437"/>
      <c r="D131" s="358" t="str">
        <f t="shared" si="7"/>
        <v/>
      </c>
      <c r="E131" s="358"/>
      <c r="F131" s="345"/>
      <c r="G131" s="421"/>
      <c r="H131" s="362"/>
      <c r="I131" s="358"/>
      <c r="J131" s="358">
        <f t="shared" si="5"/>
        <v>1</v>
      </c>
      <c r="K131" s="358">
        <f t="shared" si="6"/>
        <v>1</v>
      </c>
      <c r="L131" s="25"/>
      <c r="M131" s="25"/>
      <c r="N131" s="25"/>
      <c r="O131" s="25"/>
      <c r="P131" s="25"/>
    </row>
    <row r="132" spans="1:16" s="26" customFormat="1" ht="15.75" hidden="1" x14ac:dyDescent="0.25">
      <c r="A132" s="440"/>
      <c r="B132" s="25"/>
      <c r="C132" s="437"/>
      <c r="D132" s="358" t="str">
        <f t="shared" si="7"/>
        <v/>
      </c>
      <c r="E132" s="358"/>
      <c r="F132" s="345"/>
      <c r="G132" s="421"/>
      <c r="H132" s="362"/>
      <c r="I132" s="358"/>
      <c r="J132" s="358">
        <f t="shared" si="5"/>
        <v>1</v>
      </c>
      <c r="K132" s="358">
        <f t="shared" si="6"/>
        <v>1</v>
      </c>
      <c r="L132" s="25"/>
      <c r="M132" s="25"/>
      <c r="N132" s="25"/>
      <c r="O132" s="25"/>
      <c r="P132" s="25"/>
    </row>
    <row r="133" spans="1:16" s="26" customFormat="1" ht="15.75" hidden="1" x14ac:dyDescent="0.25">
      <c r="A133" s="440"/>
      <c r="B133" s="25"/>
      <c r="C133" s="437"/>
      <c r="D133" s="358" t="str">
        <f t="shared" si="7"/>
        <v/>
      </c>
      <c r="E133" s="358"/>
      <c r="F133" s="345"/>
      <c r="G133" s="421"/>
      <c r="H133" s="362"/>
      <c r="I133" s="358"/>
      <c r="J133" s="358">
        <f t="shared" si="5"/>
        <v>1</v>
      </c>
      <c r="K133" s="358">
        <f t="shared" si="6"/>
        <v>1</v>
      </c>
      <c r="L133" s="25"/>
      <c r="M133" s="25"/>
      <c r="N133" s="25"/>
      <c r="O133" s="25"/>
      <c r="P133" s="25"/>
    </row>
    <row r="134" spans="1:16" s="26" customFormat="1" ht="15.75" hidden="1" x14ac:dyDescent="0.25">
      <c r="A134" s="440"/>
      <c r="B134" s="25"/>
      <c r="C134" s="437"/>
      <c r="D134" s="358" t="str">
        <f t="shared" si="7"/>
        <v/>
      </c>
      <c r="E134" s="358"/>
      <c r="F134" s="345"/>
      <c r="G134" s="421"/>
      <c r="H134" s="362"/>
      <c r="I134" s="358"/>
      <c r="J134" s="358">
        <f t="shared" ref="J134:J197" si="8">IF(AND(E134="'s ",LEFT(F134,1)=" "),1,IF(OR(LEFT(F134,1)&lt;&gt;" ",RIGHT(F134,1)=" ",),1," "))</f>
        <v>1</v>
      </c>
      <c r="K134" s="358">
        <f t="shared" ref="K134:K197" si="9">IF(AND(E134="'s ",LEFT(H134,1)=" "),1,IF(OR(LEFT(H134,1)&lt;&gt;" ",RIGHT(H134,1)=" ",),1," "))</f>
        <v>1</v>
      </c>
      <c r="L134" s="25"/>
      <c r="M134" s="25"/>
      <c r="N134" s="25"/>
      <c r="O134" s="25"/>
      <c r="P134" s="25"/>
    </row>
    <row r="135" spans="1:16" s="26" customFormat="1" ht="15.75" hidden="1" x14ac:dyDescent="0.25">
      <c r="A135" s="440"/>
      <c r="B135" s="25"/>
      <c r="C135" s="437"/>
      <c r="D135" s="358" t="str">
        <f t="shared" si="7"/>
        <v/>
      </c>
      <c r="E135" s="358"/>
      <c r="F135" s="345"/>
      <c r="G135" s="421"/>
      <c r="H135" s="362"/>
      <c r="I135" s="358"/>
      <c r="J135" s="358">
        <f t="shared" si="8"/>
        <v>1</v>
      </c>
      <c r="K135" s="358">
        <f t="shared" si="9"/>
        <v>1</v>
      </c>
      <c r="L135" s="25"/>
      <c r="M135" s="25"/>
      <c r="N135" s="25"/>
      <c r="O135" s="25"/>
      <c r="P135" s="25"/>
    </row>
    <row r="136" spans="1:16" s="26" customFormat="1" ht="15.75" hidden="1" x14ac:dyDescent="0.25">
      <c r="A136" s="440"/>
      <c r="B136" s="25"/>
      <c r="C136" s="437"/>
      <c r="D136" s="358" t="str">
        <f t="shared" si="7"/>
        <v/>
      </c>
      <c r="E136" s="358"/>
      <c r="F136" s="345"/>
      <c r="G136" s="421"/>
      <c r="H136" s="362"/>
      <c r="I136" s="358"/>
      <c r="J136" s="358">
        <f t="shared" si="8"/>
        <v>1</v>
      </c>
      <c r="K136" s="358">
        <f t="shared" si="9"/>
        <v>1</v>
      </c>
      <c r="L136" s="25"/>
      <c r="M136" s="25"/>
      <c r="N136" s="25"/>
      <c r="O136" s="25"/>
      <c r="P136" s="25"/>
    </row>
    <row r="137" spans="1:16" s="26" customFormat="1" ht="15.75" hidden="1" x14ac:dyDescent="0.25">
      <c r="A137" s="440"/>
      <c r="B137" s="25"/>
      <c r="C137" s="437"/>
      <c r="D137" s="358" t="str">
        <f t="shared" si="7"/>
        <v/>
      </c>
      <c r="E137" s="358"/>
      <c r="F137" s="345"/>
      <c r="G137" s="421"/>
      <c r="H137" s="362"/>
      <c r="I137" s="358"/>
      <c r="J137" s="358">
        <f t="shared" si="8"/>
        <v>1</v>
      </c>
      <c r="K137" s="358">
        <f t="shared" si="9"/>
        <v>1</v>
      </c>
      <c r="L137" s="25"/>
      <c r="M137" s="25"/>
      <c r="N137" s="25"/>
      <c r="O137" s="25"/>
      <c r="P137" s="25"/>
    </row>
    <row r="138" spans="1:16" s="26" customFormat="1" ht="15.75" hidden="1" x14ac:dyDescent="0.25">
      <c r="A138" s="440"/>
      <c r="B138" s="25"/>
      <c r="C138" s="437"/>
      <c r="D138" s="358" t="str">
        <f t="shared" si="7"/>
        <v/>
      </c>
      <c r="E138" s="358"/>
      <c r="F138" s="345"/>
      <c r="G138" s="421"/>
      <c r="H138" s="362"/>
      <c r="I138" s="358"/>
      <c r="J138" s="358">
        <f t="shared" si="8"/>
        <v>1</v>
      </c>
      <c r="K138" s="358">
        <f t="shared" si="9"/>
        <v>1</v>
      </c>
      <c r="L138" s="25"/>
      <c r="M138" s="25"/>
      <c r="N138" s="25"/>
      <c r="O138" s="25"/>
      <c r="P138" s="25"/>
    </row>
    <row r="139" spans="1:16" s="26" customFormat="1" ht="15.75" hidden="1" x14ac:dyDescent="0.25">
      <c r="A139" s="440"/>
      <c r="B139" s="25"/>
      <c r="C139" s="437"/>
      <c r="D139" s="358" t="str">
        <f t="shared" si="7"/>
        <v/>
      </c>
      <c r="E139" s="358"/>
      <c r="F139" s="345"/>
      <c r="G139" s="421"/>
      <c r="H139" s="362"/>
      <c r="I139" s="358"/>
      <c r="J139" s="358">
        <f t="shared" si="8"/>
        <v>1</v>
      </c>
      <c r="K139" s="358">
        <f t="shared" si="9"/>
        <v>1</v>
      </c>
      <c r="L139" s="25"/>
      <c r="M139" s="25"/>
      <c r="N139" s="25"/>
      <c r="O139" s="25"/>
      <c r="P139" s="25"/>
    </row>
    <row r="140" spans="1:16" s="26" customFormat="1" ht="15.75" hidden="1" x14ac:dyDescent="0.25">
      <c r="A140" s="440"/>
      <c r="B140" s="25"/>
      <c r="C140" s="437"/>
      <c r="D140" s="358" t="str">
        <f t="shared" si="7"/>
        <v/>
      </c>
      <c r="E140" s="358"/>
      <c r="F140" s="345"/>
      <c r="G140" s="421"/>
      <c r="H140" s="362"/>
      <c r="I140" s="358"/>
      <c r="J140" s="358">
        <f t="shared" si="8"/>
        <v>1</v>
      </c>
      <c r="K140" s="358">
        <f t="shared" si="9"/>
        <v>1</v>
      </c>
      <c r="L140" s="25"/>
      <c r="M140" s="25"/>
      <c r="N140" s="25"/>
      <c r="O140" s="25"/>
      <c r="P140" s="25"/>
    </row>
    <row r="141" spans="1:16" s="26" customFormat="1" ht="15.75" x14ac:dyDescent="0.25">
      <c r="A141" s="25"/>
      <c r="B141" s="25"/>
      <c r="C141" s="356"/>
      <c r="D141" s="120">
        <f>COUNT(D96:D140)</f>
        <v>3</v>
      </c>
      <c r="E141" s="120"/>
      <c r="F141" s="354"/>
      <c r="G141" s="426"/>
      <c r="H141" s="427"/>
      <c r="I141" s="351"/>
      <c r="J141" s="358">
        <f t="shared" si="8"/>
        <v>1</v>
      </c>
      <c r="K141" s="358">
        <f t="shared" si="9"/>
        <v>1</v>
      </c>
      <c r="L141" s="25"/>
      <c r="M141" s="25"/>
      <c r="N141" s="25"/>
      <c r="O141" s="25"/>
      <c r="P141" s="25"/>
    </row>
    <row r="142" spans="1:16" s="26" customFormat="1" ht="15.75" x14ac:dyDescent="0.25">
      <c r="C142" s="365"/>
      <c r="D142" s="68"/>
      <c r="E142" s="68"/>
      <c r="F142" s="354"/>
      <c r="G142" s="426"/>
      <c r="H142" s="427"/>
      <c r="I142" s="355"/>
      <c r="J142" s="358">
        <f t="shared" si="8"/>
        <v>1</v>
      </c>
      <c r="K142" s="358">
        <f t="shared" si="9"/>
        <v>1</v>
      </c>
    </row>
    <row r="143" spans="1:16" ht="31.5" x14ac:dyDescent="0.25">
      <c r="A143" s="440">
        <v>1</v>
      </c>
      <c r="C143" s="437" t="s">
        <v>41</v>
      </c>
      <c r="D143" s="358">
        <f>D142+1</f>
        <v>1</v>
      </c>
      <c r="E143" s="358"/>
      <c r="F143" s="362" t="s">
        <v>60</v>
      </c>
      <c r="G143" s="420">
        <v>1</v>
      </c>
      <c r="H143" s="362" t="s">
        <v>60</v>
      </c>
      <c r="I143" s="358">
        <v>1</v>
      </c>
      <c r="J143" s="358" t="str">
        <f t="shared" si="8"/>
        <v xml:space="preserve"> </v>
      </c>
      <c r="K143" s="358" t="str">
        <f t="shared" si="9"/>
        <v xml:space="preserve"> </v>
      </c>
      <c r="L143" s="41"/>
      <c r="M143" s="41"/>
      <c r="N143" s="41"/>
      <c r="O143" s="41"/>
      <c r="P143" s="41"/>
    </row>
    <row r="144" spans="1:16" ht="31.5" x14ac:dyDescent="0.25">
      <c r="A144" s="440"/>
      <c r="C144" s="437"/>
      <c r="D144" s="358">
        <f t="shared" ref="D144:D180" si="10">IF(F144="","",D143+1)</f>
        <v>2</v>
      </c>
      <c r="E144" s="358"/>
      <c r="F144" s="345" t="s">
        <v>241</v>
      </c>
      <c r="G144" s="421">
        <v>1</v>
      </c>
      <c r="H144" s="362" t="s">
        <v>405</v>
      </c>
      <c r="I144" s="358">
        <v>1</v>
      </c>
      <c r="J144" s="358" t="str">
        <f t="shared" si="8"/>
        <v xml:space="preserve"> </v>
      </c>
      <c r="K144" s="358" t="str">
        <f t="shared" si="9"/>
        <v xml:space="preserve"> </v>
      </c>
    </row>
    <row r="145" spans="1:41" ht="31.5" x14ac:dyDescent="0.25">
      <c r="A145" s="440"/>
      <c r="C145" s="437"/>
      <c r="D145" s="358">
        <f t="shared" si="10"/>
        <v>3</v>
      </c>
      <c r="E145" s="358" t="str">
        <f>"'s "</f>
        <v xml:space="preserve">'s </v>
      </c>
      <c r="F145" s="422" t="s">
        <v>250</v>
      </c>
      <c r="G145" s="423">
        <v>1</v>
      </c>
      <c r="H145" s="362" t="s">
        <v>250</v>
      </c>
      <c r="I145" s="358">
        <v>1</v>
      </c>
      <c r="J145" s="358">
        <f t="shared" si="8"/>
        <v>1</v>
      </c>
      <c r="K145" s="358">
        <f t="shared" si="9"/>
        <v>1</v>
      </c>
    </row>
    <row r="146" spans="1:41" ht="15.75" x14ac:dyDescent="0.25">
      <c r="A146" s="440"/>
      <c r="C146" s="437"/>
      <c r="D146" s="358" t="str">
        <f t="shared" si="10"/>
        <v/>
      </c>
      <c r="E146" s="358" t="str">
        <f>"'s "</f>
        <v xml:space="preserve">'s </v>
      </c>
      <c r="F146" s="422"/>
      <c r="G146" s="423"/>
      <c r="H146" s="362"/>
      <c r="I146" s="358"/>
      <c r="J146" s="358">
        <f t="shared" si="8"/>
        <v>1</v>
      </c>
      <c r="K146" s="358">
        <f t="shared" si="9"/>
        <v>1</v>
      </c>
    </row>
    <row r="147" spans="1:41" ht="15.75" x14ac:dyDescent="0.25">
      <c r="A147" s="440"/>
      <c r="C147" s="437"/>
      <c r="D147" s="358" t="str">
        <f t="shared" si="10"/>
        <v/>
      </c>
      <c r="E147" s="358"/>
      <c r="F147" s="345"/>
      <c r="G147" s="421"/>
      <c r="H147" s="362"/>
      <c r="I147" s="358"/>
      <c r="J147" s="358">
        <f t="shared" si="8"/>
        <v>1</v>
      </c>
      <c r="K147" s="358">
        <f t="shared" si="9"/>
        <v>1</v>
      </c>
    </row>
    <row r="148" spans="1:41" ht="15.75" x14ac:dyDescent="0.25">
      <c r="A148" s="440"/>
      <c r="C148" s="437"/>
      <c r="D148" s="358" t="str">
        <f t="shared" si="10"/>
        <v/>
      </c>
      <c r="E148" s="358"/>
      <c r="F148" s="345"/>
      <c r="G148" s="421"/>
      <c r="H148" s="362"/>
      <c r="I148" s="358"/>
      <c r="J148" s="358">
        <f t="shared" si="8"/>
        <v>1</v>
      </c>
      <c r="K148" s="358">
        <f t="shared" si="9"/>
        <v>1</v>
      </c>
    </row>
    <row r="149" spans="1:41" ht="15.75" x14ac:dyDescent="0.25">
      <c r="A149" s="440"/>
      <c r="C149" s="437"/>
      <c r="D149" s="358" t="str">
        <f t="shared" si="10"/>
        <v/>
      </c>
      <c r="E149" s="358" t="str">
        <f>"'s "</f>
        <v xml:space="preserve">'s </v>
      </c>
      <c r="F149" s="422"/>
      <c r="G149" s="423"/>
      <c r="H149" s="362"/>
      <c r="I149" s="358"/>
      <c r="J149" s="358">
        <f t="shared" si="8"/>
        <v>1</v>
      </c>
      <c r="K149" s="358">
        <f t="shared" si="9"/>
        <v>1</v>
      </c>
    </row>
    <row r="150" spans="1:41" ht="15.75" x14ac:dyDescent="0.25">
      <c r="A150" s="440"/>
      <c r="C150" s="437"/>
      <c r="D150" s="358" t="str">
        <f t="shared" si="10"/>
        <v/>
      </c>
      <c r="E150" s="358"/>
      <c r="F150" s="345"/>
      <c r="G150" s="421"/>
      <c r="H150" s="362"/>
      <c r="I150" s="358"/>
      <c r="J150" s="358">
        <f t="shared" si="8"/>
        <v>1</v>
      </c>
      <c r="K150" s="358">
        <f t="shared" si="9"/>
        <v>1</v>
      </c>
      <c r="L150" s="32">
        <v>1</v>
      </c>
      <c r="M150" s="32" t="s">
        <v>554</v>
      </c>
      <c r="N150" s="32"/>
      <c r="O150" s="32"/>
      <c r="P150" s="32"/>
      <c r="Q150" s="32" t="s">
        <v>547</v>
      </c>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row>
    <row r="151" spans="1:41" ht="15.75" x14ac:dyDescent="0.25">
      <c r="A151" s="440"/>
      <c r="C151" s="437"/>
      <c r="D151" s="358" t="str">
        <f t="shared" si="10"/>
        <v/>
      </c>
      <c r="E151" s="358"/>
      <c r="F151" s="227"/>
      <c r="G151" s="424"/>
      <c r="H151" s="362"/>
      <c r="I151" s="358"/>
      <c r="J151" s="358">
        <f t="shared" si="8"/>
        <v>1</v>
      </c>
      <c r="K151" s="358">
        <f t="shared" si="9"/>
        <v>1</v>
      </c>
    </row>
    <row r="152" spans="1:41" ht="15.75" x14ac:dyDescent="0.25">
      <c r="A152" s="440"/>
      <c r="C152" s="437"/>
      <c r="D152" s="358" t="str">
        <f t="shared" si="10"/>
        <v/>
      </c>
      <c r="E152" s="358"/>
      <c r="F152" s="345"/>
      <c r="G152" s="421"/>
      <c r="H152" s="362"/>
      <c r="I152" s="358"/>
      <c r="J152" s="358">
        <f t="shared" si="8"/>
        <v>1</v>
      </c>
      <c r="K152" s="358">
        <f t="shared" si="9"/>
        <v>1</v>
      </c>
    </row>
    <row r="153" spans="1:41" ht="15.75" x14ac:dyDescent="0.25">
      <c r="A153" s="440"/>
      <c r="C153" s="437"/>
      <c r="D153" s="358" t="str">
        <f t="shared" si="10"/>
        <v/>
      </c>
      <c r="E153" s="358"/>
      <c r="F153" s="345"/>
      <c r="G153" s="421"/>
      <c r="H153" s="362"/>
      <c r="I153" s="358"/>
      <c r="J153" s="358">
        <f t="shared" si="8"/>
        <v>1</v>
      </c>
      <c r="K153" s="358">
        <f t="shared" si="9"/>
        <v>1</v>
      </c>
    </row>
    <row r="154" spans="1:41" ht="15.75" x14ac:dyDescent="0.25">
      <c r="A154" s="440"/>
      <c r="C154" s="437"/>
      <c r="D154" s="358" t="str">
        <f t="shared" si="10"/>
        <v/>
      </c>
      <c r="E154" s="358"/>
      <c r="F154" s="360"/>
      <c r="G154" s="420"/>
      <c r="H154" s="362"/>
      <c r="I154" s="358"/>
      <c r="J154" s="358">
        <f t="shared" si="8"/>
        <v>1</v>
      </c>
      <c r="K154" s="358">
        <f t="shared" si="9"/>
        <v>1</v>
      </c>
      <c r="L154" s="32">
        <v>1</v>
      </c>
      <c r="M154" s="32" t="s">
        <v>554</v>
      </c>
      <c r="N154" s="32"/>
      <c r="O154" s="32"/>
      <c r="P154" s="32"/>
      <c r="Q154" s="32" t="s">
        <v>547</v>
      </c>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row>
    <row r="155" spans="1:41" ht="15.75" x14ac:dyDescent="0.25">
      <c r="A155" s="440"/>
      <c r="C155" s="437"/>
      <c r="D155" s="358" t="str">
        <f t="shared" si="10"/>
        <v/>
      </c>
      <c r="E155" s="358"/>
      <c r="F155" s="362"/>
      <c r="G155" s="420"/>
      <c r="H155" s="362"/>
      <c r="I155" s="358"/>
      <c r="J155" s="358">
        <f t="shared" si="8"/>
        <v>1</v>
      </c>
      <c r="K155" s="358">
        <f t="shared" si="9"/>
        <v>1</v>
      </c>
    </row>
    <row r="156" spans="1:41" ht="15.75" x14ac:dyDescent="0.25">
      <c r="A156" s="440"/>
      <c r="C156" s="437"/>
      <c r="D156" s="358" t="str">
        <f t="shared" si="10"/>
        <v/>
      </c>
      <c r="E156" s="358"/>
      <c r="F156" s="360"/>
      <c r="G156" s="420"/>
      <c r="H156" s="362"/>
      <c r="I156" s="358"/>
      <c r="J156" s="358">
        <f t="shared" si="8"/>
        <v>1</v>
      </c>
      <c r="K156" s="358">
        <f t="shared" si="9"/>
        <v>1</v>
      </c>
    </row>
    <row r="157" spans="1:41" ht="15.75" x14ac:dyDescent="0.25">
      <c r="A157" s="440"/>
      <c r="C157" s="437"/>
      <c r="D157" s="358" t="str">
        <f t="shared" si="10"/>
        <v/>
      </c>
      <c r="E157" s="358"/>
      <c r="F157" s="362"/>
      <c r="G157" s="420"/>
      <c r="H157" s="362"/>
      <c r="I157" s="358"/>
      <c r="J157" s="358">
        <f t="shared" si="8"/>
        <v>1</v>
      </c>
      <c r="K157" s="358">
        <f t="shared" si="9"/>
        <v>1</v>
      </c>
    </row>
    <row r="158" spans="1:41" ht="15.75" x14ac:dyDescent="0.25">
      <c r="A158" s="440"/>
      <c r="C158" s="437"/>
      <c r="D158" s="358" t="str">
        <f t="shared" si="10"/>
        <v/>
      </c>
      <c r="E158" s="358"/>
      <c r="F158" s="345"/>
      <c r="G158" s="421"/>
      <c r="H158" s="362"/>
      <c r="I158" s="358"/>
      <c r="J158" s="358">
        <f t="shared" si="8"/>
        <v>1</v>
      </c>
      <c r="K158" s="358">
        <f t="shared" si="9"/>
        <v>1</v>
      </c>
    </row>
    <row r="159" spans="1:41" ht="15.75" hidden="1" x14ac:dyDescent="0.25">
      <c r="A159" s="440"/>
      <c r="C159" s="437"/>
      <c r="D159" s="358" t="str">
        <f t="shared" si="10"/>
        <v/>
      </c>
      <c r="E159" s="358"/>
      <c r="F159" s="345"/>
      <c r="G159" s="421"/>
      <c r="H159" s="362"/>
      <c r="I159" s="358"/>
      <c r="J159" s="358">
        <f t="shared" si="8"/>
        <v>1</v>
      </c>
      <c r="K159" s="358">
        <f t="shared" si="9"/>
        <v>1</v>
      </c>
    </row>
    <row r="160" spans="1:41" ht="15.75" hidden="1" x14ac:dyDescent="0.25">
      <c r="A160" s="440"/>
      <c r="C160" s="437"/>
      <c r="D160" s="358" t="str">
        <f t="shared" si="10"/>
        <v/>
      </c>
      <c r="E160" s="358"/>
      <c r="F160" s="345"/>
      <c r="G160" s="421"/>
      <c r="H160" s="362"/>
      <c r="I160" s="358"/>
      <c r="J160" s="358">
        <f t="shared" si="8"/>
        <v>1</v>
      </c>
      <c r="K160" s="358">
        <f t="shared" si="9"/>
        <v>1</v>
      </c>
    </row>
    <row r="161" spans="1:11" ht="15.75" hidden="1" x14ac:dyDescent="0.25">
      <c r="A161" s="440"/>
      <c r="C161" s="437"/>
      <c r="D161" s="358" t="str">
        <f t="shared" si="10"/>
        <v/>
      </c>
      <c r="E161" s="358"/>
      <c r="F161" s="345"/>
      <c r="G161" s="421"/>
      <c r="H161" s="362"/>
      <c r="I161" s="358"/>
      <c r="J161" s="358">
        <f t="shared" si="8"/>
        <v>1</v>
      </c>
      <c r="K161" s="358">
        <f t="shared" si="9"/>
        <v>1</v>
      </c>
    </row>
    <row r="162" spans="1:11" ht="15.75" hidden="1" x14ac:dyDescent="0.25">
      <c r="A162" s="440"/>
      <c r="C162" s="437"/>
      <c r="D162" s="358" t="str">
        <f t="shared" si="10"/>
        <v/>
      </c>
      <c r="E162" s="358"/>
      <c r="F162" s="345"/>
      <c r="G162" s="421"/>
      <c r="H162" s="362"/>
      <c r="I162" s="358"/>
      <c r="J162" s="358">
        <f t="shared" si="8"/>
        <v>1</v>
      </c>
      <c r="K162" s="358">
        <f t="shared" si="9"/>
        <v>1</v>
      </c>
    </row>
    <row r="163" spans="1:11" ht="15.75" hidden="1" x14ac:dyDescent="0.25">
      <c r="A163" s="440"/>
      <c r="C163" s="437"/>
      <c r="D163" s="358" t="str">
        <f t="shared" si="10"/>
        <v/>
      </c>
      <c r="E163" s="358"/>
      <c r="F163" s="345"/>
      <c r="G163" s="421"/>
      <c r="H163" s="362"/>
      <c r="I163" s="358"/>
      <c r="J163" s="358">
        <f t="shared" si="8"/>
        <v>1</v>
      </c>
      <c r="K163" s="358">
        <f t="shared" si="9"/>
        <v>1</v>
      </c>
    </row>
    <row r="164" spans="1:11" ht="15.75" hidden="1" x14ac:dyDescent="0.25">
      <c r="A164" s="440"/>
      <c r="C164" s="437"/>
      <c r="D164" s="358" t="str">
        <f t="shared" si="10"/>
        <v/>
      </c>
      <c r="E164" s="358"/>
      <c r="F164" s="345"/>
      <c r="G164" s="421"/>
      <c r="H164" s="362"/>
      <c r="I164" s="358"/>
      <c r="J164" s="358">
        <f t="shared" si="8"/>
        <v>1</v>
      </c>
      <c r="K164" s="358">
        <f t="shared" si="9"/>
        <v>1</v>
      </c>
    </row>
    <row r="165" spans="1:11" ht="15.75" hidden="1" x14ac:dyDescent="0.25">
      <c r="A165" s="440"/>
      <c r="C165" s="437"/>
      <c r="D165" s="358" t="str">
        <f t="shared" si="10"/>
        <v/>
      </c>
      <c r="E165" s="358"/>
      <c r="F165" s="345"/>
      <c r="G165" s="421"/>
      <c r="H165" s="362"/>
      <c r="I165" s="358"/>
      <c r="J165" s="358">
        <f t="shared" si="8"/>
        <v>1</v>
      </c>
      <c r="K165" s="358">
        <f t="shared" si="9"/>
        <v>1</v>
      </c>
    </row>
    <row r="166" spans="1:11" ht="15.75" hidden="1" x14ac:dyDescent="0.25">
      <c r="A166" s="440"/>
      <c r="C166" s="437"/>
      <c r="D166" s="358" t="str">
        <f t="shared" si="10"/>
        <v/>
      </c>
      <c r="E166" s="358"/>
      <c r="F166" s="345"/>
      <c r="G166" s="421"/>
      <c r="H166" s="362"/>
      <c r="I166" s="358"/>
      <c r="J166" s="358">
        <f t="shared" si="8"/>
        <v>1</v>
      </c>
      <c r="K166" s="358">
        <f t="shared" si="9"/>
        <v>1</v>
      </c>
    </row>
    <row r="167" spans="1:11" ht="15.75" hidden="1" x14ac:dyDescent="0.25">
      <c r="A167" s="440"/>
      <c r="C167" s="437"/>
      <c r="D167" s="358" t="str">
        <f t="shared" si="10"/>
        <v/>
      </c>
      <c r="E167" s="358"/>
      <c r="F167" s="345"/>
      <c r="G167" s="421"/>
      <c r="H167" s="362"/>
      <c r="I167" s="358"/>
      <c r="J167" s="358">
        <f t="shared" si="8"/>
        <v>1</v>
      </c>
      <c r="K167" s="358">
        <f t="shared" si="9"/>
        <v>1</v>
      </c>
    </row>
    <row r="168" spans="1:11" ht="15.75" hidden="1" x14ac:dyDescent="0.25">
      <c r="A168" s="440"/>
      <c r="C168" s="437"/>
      <c r="D168" s="358" t="str">
        <f t="shared" si="10"/>
        <v/>
      </c>
      <c r="E168" s="358"/>
      <c r="F168" s="345"/>
      <c r="G168" s="421"/>
      <c r="H168" s="362"/>
      <c r="I168" s="358"/>
      <c r="J168" s="358">
        <f t="shared" si="8"/>
        <v>1</v>
      </c>
      <c r="K168" s="358">
        <f t="shared" si="9"/>
        <v>1</v>
      </c>
    </row>
    <row r="169" spans="1:11" ht="15.75" hidden="1" x14ac:dyDescent="0.25">
      <c r="A169" s="440"/>
      <c r="C169" s="437"/>
      <c r="D169" s="358" t="str">
        <f t="shared" si="10"/>
        <v/>
      </c>
      <c r="E169" s="358"/>
      <c r="F169" s="345"/>
      <c r="G169" s="421"/>
      <c r="H169" s="362"/>
      <c r="I169" s="358"/>
      <c r="J169" s="358">
        <f t="shared" si="8"/>
        <v>1</v>
      </c>
      <c r="K169" s="358">
        <f t="shared" si="9"/>
        <v>1</v>
      </c>
    </row>
    <row r="170" spans="1:11" ht="15.75" hidden="1" x14ac:dyDescent="0.25">
      <c r="A170" s="440"/>
      <c r="C170" s="437"/>
      <c r="D170" s="358" t="str">
        <f t="shared" si="10"/>
        <v/>
      </c>
      <c r="E170" s="358"/>
      <c r="F170" s="345"/>
      <c r="G170" s="421"/>
      <c r="H170" s="362"/>
      <c r="I170" s="358"/>
      <c r="J170" s="358">
        <f t="shared" si="8"/>
        <v>1</v>
      </c>
      <c r="K170" s="358">
        <f t="shared" si="9"/>
        <v>1</v>
      </c>
    </row>
    <row r="171" spans="1:11" ht="15.75" hidden="1" x14ac:dyDescent="0.25">
      <c r="A171" s="440"/>
      <c r="C171" s="437"/>
      <c r="D171" s="358" t="str">
        <f t="shared" si="10"/>
        <v/>
      </c>
      <c r="E171" s="358"/>
      <c r="F171" s="345"/>
      <c r="G171" s="421"/>
      <c r="H171" s="362"/>
      <c r="I171" s="358"/>
      <c r="J171" s="358">
        <f t="shared" si="8"/>
        <v>1</v>
      </c>
      <c r="K171" s="358">
        <f t="shared" si="9"/>
        <v>1</v>
      </c>
    </row>
    <row r="172" spans="1:11" ht="15.75" hidden="1" x14ac:dyDescent="0.25">
      <c r="A172" s="440"/>
      <c r="C172" s="437"/>
      <c r="D172" s="358" t="str">
        <f t="shared" si="10"/>
        <v/>
      </c>
      <c r="E172" s="358"/>
      <c r="F172" s="345"/>
      <c r="G172" s="421"/>
      <c r="H172" s="362"/>
      <c r="I172" s="358"/>
      <c r="J172" s="358">
        <f t="shared" si="8"/>
        <v>1</v>
      </c>
      <c r="K172" s="358">
        <f t="shared" si="9"/>
        <v>1</v>
      </c>
    </row>
    <row r="173" spans="1:11" ht="15.75" hidden="1" x14ac:dyDescent="0.25">
      <c r="A173" s="440"/>
      <c r="C173" s="437"/>
      <c r="D173" s="358" t="str">
        <f t="shared" si="10"/>
        <v/>
      </c>
      <c r="E173" s="358"/>
      <c r="F173" s="345"/>
      <c r="G173" s="421"/>
      <c r="H173" s="362"/>
      <c r="I173" s="358"/>
      <c r="J173" s="358">
        <f t="shared" si="8"/>
        <v>1</v>
      </c>
      <c r="K173" s="358">
        <f t="shared" si="9"/>
        <v>1</v>
      </c>
    </row>
    <row r="174" spans="1:11" ht="15.75" hidden="1" x14ac:dyDescent="0.25">
      <c r="A174" s="440"/>
      <c r="C174" s="437"/>
      <c r="D174" s="358" t="str">
        <f t="shared" si="10"/>
        <v/>
      </c>
      <c r="E174" s="358"/>
      <c r="F174" s="345"/>
      <c r="G174" s="421"/>
      <c r="H174" s="362"/>
      <c r="I174" s="358"/>
      <c r="J174" s="358">
        <f t="shared" si="8"/>
        <v>1</v>
      </c>
      <c r="K174" s="358">
        <f t="shared" si="9"/>
        <v>1</v>
      </c>
    </row>
    <row r="175" spans="1:11" ht="15.75" hidden="1" x14ac:dyDescent="0.25">
      <c r="A175" s="440"/>
      <c r="C175" s="437"/>
      <c r="D175" s="358" t="str">
        <f t="shared" si="10"/>
        <v/>
      </c>
      <c r="E175" s="358"/>
      <c r="F175" s="345"/>
      <c r="G175" s="421"/>
      <c r="H175" s="362"/>
      <c r="I175" s="358"/>
      <c r="J175" s="358">
        <f t="shared" si="8"/>
        <v>1</v>
      </c>
      <c r="K175" s="358">
        <f t="shared" si="9"/>
        <v>1</v>
      </c>
    </row>
    <row r="176" spans="1:11" ht="15.75" hidden="1" x14ac:dyDescent="0.25">
      <c r="A176" s="440"/>
      <c r="C176" s="437"/>
      <c r="D176" s="358" t="str">
        <f t="shared" si="10"/>
        <v/>
      </c>
      <c r="E176" s="358"/>
      <c r="F176" s="345"/>
      <c r="G176" s="421"/>
      <c r="H176" s="362"/>
      <c r="I176" s="358"/>
      <c r="J176" s="358">
        <f t="shared" si="8"/>
        <v>1</v>
      </c>
      <c r="K176" s="358">
        <f t="shared" si="9"/>
        <v>1</v>
      </c>
    </row>
    <row r="177" spans="1:41" ht="15.75" hidden="1" x14ac:dyDescent="0.25">
      <c r="A177" s="440"/>
      <c r="C177" s="437"/>
      <c r="D177" s="358" t="str">
        <f t="shared" si="10"/>
        <v/>
      </c>
      <c r="E177" s="358"/>
      <c r="F177" s="345"/>
      <c r="G177" s="421"/>
      <c r="H177" s="362"/>
      <c r="I177" s="358"/>
      <c r="J177" s="358">
        <f t="shared" si="8"/>
        <v>1</v>
      </c>
      <c r="K177" s="358">
        <f t="shared" si="9"/>
        <v>1</v>
      </c>
    </row>
    <row r="178" spans="1:41" ht="15.75" hidden="1" x14ac:dyDescent="0.25">
      <c r="A178" s="440"/>
      <c r="C178" s="437"/>
      <c r="D178" s="358" t="str">
        <f t="shared" si="10"/>
        <v/>
      </c>
      <c r="E178" s="358"/>
      <c r="F178" s="362"/>
      <c r="G178" s="420"/>
      <c r="H178" s="362"/>
      <c r="I178" s="358"/>
      <c r="J178" s="358">
        <f t="shared" si="8"/>
        <v>1</v>
      </c>
      <c r="K178" s="358">
        <f t="shared" si="9"/>
        <v>1</v>
      </c>
    </row>
    <row r="179" spans="1:41" ht="15.75" hidden="1" x14ac:dyDescent="0.25">
      <c r="A179" s="440"/>
      <c r="C179" s="437"/>
      <c r="D179" s="358" t="str">
        <f t="shared" si="10"/>
        <v/>
      </c>
      <c r="E179" s="358"/>
      <c r="F179" s="362"/>
      <c r="G179" s="420"/>
      <c r="H179" s="362"/>
      <c r="I179" s="358"/>
      <c r="J179" s="358">
        <f t="shared" si="8"/>
        <v>1</v>
      </c>
      <c r="K179" s="358">
        <f t="shared" si="9"/>
        <v>1</v>
      </c>
    </row>
    <row r="180" spans="1:41" ht="15.75" hidden="1" x14ac:dyDescent="0.25">
      <c r="A180" s="440"/>
      <c r="C180" s="437"/>
      <c r="D180" s="358" t="str">
        <f t="shared" si="10"/>
        <v/>
      </c>
      <c r="E180" s="358"/>
      <c r="F180" s="345"/>
      <c r="G180" s="421"/>
      <c r="H180" s="362"/>
      <c r="I180" s="358"/>
      <c r="J180" s="358">
        <f t="shared" si="8"/>
        <v>1</v>
      </c>
      <c r="K180" s="358">
        <f t="shared" si="9"/>
        <v>1</v>
      </c>
    </row>
    <row r="181" spans="1:41" ht="15.75" x14ac:dyDescent="0.25">
      <c r="C181" s="356"/>
      <c r="D181" s="120">
        <f>COUNT(D143:D180)</f>
        <v>3</v>
      </c>
      <c r="E181" s="120"/>
      <c r="F181" s="354"/>
      <c r="G181" s="426"/>
      <c r="H181" s="427"/>
      <c r="I181" s="351"/>
      <c r="J181" s="358">
        <f t="shared" si="8"/>
        <v>1</v>
      </c>
      <c r="K181" s="358">
        <f t="shared" si="9"/>
        <v>1</v>
      </c>
    </row>
    <row r="182" spans="1:41" ht="15.75" x14ac:dyDescent="0.25">
      <c r="C182" s="356"/>
      <c r="D182" s="351"/>
      <c r="E182" s="351"/>
      <c r="F182" s="354"/>
      <c r="G182" s="426"/>
      <c r="H182" s="427"/>
      <c r="I182" s="351"/>
      <c r="J182" s="358">
        <f t="shared" si="8"/>
        <v>1</v>
      </c>
      <c r="K182" s="358">
        <f t="shared" si="9"/>
        <v>1</v>
      </c>
    </row>
    <row r="183" spans="1:41" ht="15.75" x14ac:dyDescent="0.25">
      <c r="C183" s="356"/>
      <c r="D183" s="355"/>
      <c r="E183" s="351"/>
      <c r="F183" s="354"/>
      <c r="G183" s="426"/>
      <c r="H183" s="427"/>
      <c r="I183" s="351"/>
      <c r="J183" s="358">
        <f t="shared" si="8"/>
        <v>1</v>
      </c>
      <c r="K183" s="358">
        <f t="shared" si="9"/>
        <v>1</v>
      </c>
    </row>
    <row r="184" spans="1:41" ht="31.5" x14ac:dyDescent="0.25">
      <c r="A184" s="440">
        <v>2</v>
      </c>
      <c r="C184" s="437" t="s">
        <v>55</v>
      </c>
      <c r="D184" s="358">
        <f>D183+1</f>
        <v>1</v>
      </c>
      <c r="E184" s="358"/>
      <c r="F184" s="362" t="s">
        <v>416</v>
      </c>
      <c r="G184" s="420">
        <v>1</v>
      </c>
      <c r="H184" s="362" t="s">
        <v>417</v>
      </c>
      <c r="I184" s="358">
        <v>1</v>
      </c>
      <c r="J184" s="358" t="str">
        <f t="shared" si="8"/>
        <v xml:space="preserve"> </v>
      </c>
      <c r="K184" s="358" t="str">
        <f t="shared" si="9"/>
        <v xml:space="preserve"> </v>
      </c>
    </row>
    <row r="185" spans="1:41" ht="31.5" x14ac:dyDescent="0.25">
      <c r="A185" s="440"/>
      <c r="C185" s="437"/>
      <c r="D185" s="358">
        <f t="shared" ref="D185:D230" si="11">IF(F185="","",D184+1)</f>
        <v>2</v>
      </c>
      <c r="E185" s="358"/>
      <c r="F185" s="345" t="s">
        <v>242</v>
      </c>
      <c r="G185" s="421">
        <v>1</v>
      </c>
      <c r="H185" s="362" t="s">
        <v>242</v>
      </c>
      <c r="I185" s="358">
        <v>1</v>
      </c>
      <c r="J185" s="358" t="str">
        <f t="shared" si="8"/>
        <v xml:space="preserve"> </v>
      </c>
      <c r="K185" s="358" t="str">
        <f t="shared" si="9"/>
        <v xml:space="preserve"> </v>
      </c>
    </row>
    <row r="186" spans="1:41" ht="47.25" x14ac:dyDescent="0.25">
      <c r="A186" s="440"/>
      <c r="C186" s="437"/>
      <c r="D186" s="358">
        <f t="shared" si="11"/>
        <v>3</v>
      </c>
      <c r="E186" s="358" t="str">
        <f>"'s "</f>
        <v xml:space="preserve">'s </v>
      </c>
      <c r="F186" s="422" t="s">
        <v>249</v>
      </c>
      <c r="G186" s="423">
        <v>1</v>
      </c>
      <c r="H186" s="362" t="s">
        <v>249</v>
      </c>
      <c r="I186" s="358">
        <v>1</v>
      </c>
      <c r="J186" s="358">
        <f t="shared" si="8"/>
        <v>1</v>
      </c>
      <c r="K186" s="358">
        <f t="shared" si="9"/>
        <v>1</v>
      </c>
    </row>
    <row r="187" spans="1:41" ht="15.75" x14ac:dyDescent="0.25">
      <c r="A187" s="440"/>
      <c r="C187" s="437"/>
      <c r="D187" s="358" t="str">
        <f t="shared" si="11"/>
        <v/>
      </c>
      <c r="E187" s="358" t="str">
        <f>"'s "</f>
        <v xml:space="preserve">'s </v>
      </c>
      <c r="F187" s="422"/>
      <c r="G187" s="423"/>
      <c r="H187" s="362"/>
      <c r="I187" s="358"/>
      <c r="J187" s="358">
        <f t="shared" si="8"/>
        <v>1</v>
      </c>
      <c r="K187" s="358">
        <f t="shared" si="9"/>
        <v>1</v>
      </c>
    </row>
    <row r="188" spans="1:41" ht="15.75" x14ac:dyDescent="0.25">
      <c r="A188" s="440"/>
      <c r="C188" s="437"/>
      <c r="D188" s="358" t="str">
        <f t="shared" si="11"/>
        <v/>
      </c>
      <c r="E188" s="358"/>
      <c r="F188" s="345"/>
      <c r="G188" s="421"/>
      <c r="H188" s="362"/>
      <c r="I188" s="358"/>
      <c r="J188" s="358">
        <f t="shared" si="8"/>
        <v>1</v>
      </c>
      <c r="K188" s="358">
        <f t="shared" si="9"/>
        <v>1</v>
      </c>
    </row>
    <row r="189" spans="1:41" ht="15.75" x14ac:dyDescent="0.25">
      <c r="A189" s="440"/>
      <c r="C189" s="437"/>
      <c r="D189" s="358" t="str">
        <f t="shared" si="11"/>
        <v/>
      </c>
      <c r="E189" s="358"/>
      <c r="F189" s="345"/>
      <c r="G189" s="421"/>
      <c r="H189" s="362"/>
      <c r="I189" s="358"/>
      <c r="J189" s="358">
        <f t="shared" si="8"/>
        <v>1</v>
      </c>
      <c r="K189" s="358">
        <f t="shared" si="9"/>
        <v>1</v>
      </c>
    </row>
    <row r="190" spans="1:41" ht="15.75" x14ac:dyDescent="0.25">
      <c r="A190" s="440"/>
      <c r="C190" s="437"/>
      <c r="D190" s="358" t="str">
        <f t="shared" si="11"/>
        <v/>
      </c>
      <c r="E190" s="358" t="str">
        <f>"'s "</f>
        <v xml:space="preserve">'s </v>
      </c>
      <c r="F190" s="422"/>
      <c r="G190" s="423"/>
      <c r="H190" s="362"/>
      <c r="I190" s="358"/>
      <c r="J190" s="358">
        <f t="shared" si="8"/>
        <v>1</v>
      </c>
      <c r="K190" s="358">
        <f t="shared" si="9"/>
        <v>1</v>
      </c>
    </row>
    <row r="191" spans="1:41" ht="15.75" x14ac:dyDescent="0.25">
      <c r="A191" s="440"/>
      <c r="C191" s="437"/>
      <c r="D191" s="358" t="str">
        <f t="shared" si="11"/>
        <v/>
      </c>
      <c r="E191" s="358"/>
      <c r="F191" s="345"/>
      <c r="G191" s="421"/>
      <c r="H191" s="362"/>
      <c r="I191" s="358"/>
      <c r="J191" s="358">
        <f t="shared" si="8"/>
        <v>1</v>
      </c>
      <c r="K191" s="358">
        <f t="shared" si="9"/>
        <v>1</v>
      </c>
      <c r="L191" s="32">
        <v>1</v>
      </c>
      <c r="M191" s="32" t="s">
        <v>554</v>
      </c>
      <c r="N191" s="32"/>
      <c r="O191" s="32"/>
      <c r="P191" s="32"/>
      <c r="Q191" s="32" t="s">
        <v>547</v>
      </c>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row>
    <row r="192" spans="1:41" ht="15.75" x14ac:dyDescent="0.25">
      <c r="A192" s="440"/>
      <c r="C192" s="437"/>
      <c r="D192" s="358" t="str">
        <f t="shared" si="11"/>
        <v/>
      </c>
      <c r="E192" s="358"/>
      <c r="F192" s="227"/>
      <c r="G192" s="424"/>
      <c r="H192" s="362"/>
      <c r="I192" s="358"/>
      <c r="J192" s="358">
        <f t="shared" si="8"/>
        <v>1</v>
      </c>
      <c r="K192" s="358">
        <f t="shared" si="9"/>
        <v>1</v>
      </c>
    </row>
    <row r="193" spans="1:41" ht="15.75" x14ac:dyDescent="0.25">
      <c r="A193" s="440"/>
      <c r="C193" s="437"/>
      <c r="D193" s="358" t="str">
        <f t="shared" si="11"/>
        <v/>
      </c>
      <c r="E193" s="358"/>
      <c r="F193" s="345"/>
      <c r="G193" s="421"/>
      <c r="H193" s="362"/>
      <c r="I193" s="358"/>
      <c r="J193" s="358">
        <f t="shared" si="8"/>
        <v>1</v>
      </c>
      <c r="K193" s="358">
        <f t="shared" si="9"/>
        <v>1</v>
      </c>
    </row>
    <row r="194" spans="1:41" ht="15.75" x14ac:dyDescent="0.25">
      <c r="A194" s="440"/>
      <c r="C194" s="437"/>
      <c r="D194" s="358" t="str">
        <f t="shared" si="11"/>
        <v/>
      </c>
      <c r="E194" s="358"/>
      <c r="F194" s="345"/>
      <c r="G194" s="421"/>
      <c r="H194" s="362"/>
      <c r="I194" s="358"/>
      <c r="J194" s="358">
        <f t="shared" si="8"/>
        <v>1</v>
      </c>
      <c r="K194" s="358">
        <f t="shared" si="9"/>
        <v>1</v>
      </c>
    </row>
    <row r="195" spans="1:41" ht="15.75" x14ac:dyDescent="0.25">
      <c r="A195" s="440"/>
      <c r="C195" s="437"/>
      <c r="D195" s="358" t="str">
        <f t="shared" si="11"/>
        <v/>
      </c>
      <c r="E195" s="358"/>
      <c r="F195" s="360"/>
      <c r="G195" s="420"/>
      <c r="H195" s="430"/>
      <c r="I195" s="358"/>
      <c r="J195" s="358">
        <f t="shared" si="8"/>
        <v>1</v>
      </c>
      <c r="K195" s="358">
        <f t="shared" si="9"/>
        <v>1</v>
      </c>
      <c r="L195" s="32">
        <v>1</v>
      </c>
      <c r="M195" s="32" t="s">
        <v>554</v>
      </c>
      <c r="N195" s="32"/>
      <c r="O195" s="32"/>
      <c r="P195" s="32"/>
      <c r="Q195" s="32" t="s">
        <v>547</v>
      </c>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row>
    <row r="196" spans="1:41" ht="15.75" x14ac:dyDescent="0.25">
      <c r="A196" s="440"/>
      <c r="C196" s="437"/>
      <c r="D196" s="358" t="str">
        <f t="shared" si="11"/>
        <v/>
      </c>
      <c r="E196" s="358"/>
      <c r="F196" s="362"/>
      <c r="G196" s="420"/>
      <c r="H196" s="362"/>
      <c r="I196" s="358"/>
      <c r="J196" s="358">
        <f t="shared" si="8"/>
        <v>1</v>
      </c>
      <c r="K196" s="358">
        <f t="shared" si="9"/>
        <v>1</v>
      </c>
      <c r="L196" s="32">
        <v>1</v>
      </c>
      <c r="M196" s="32" t="s">
        <v>544</v>
      </c>
      <c r="N196" s="32"/>
      <c r="O196" s="32"/>
      <c r="P196" s="32"/>
      <c r="Q196" s="32" t="s">
        <v>547</v>
      </c>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row>
    <row r="197" spans="1:41" ht="15.75" x14ac:dyDescent="0.25">
      <c r="A197" s="440"/>
      <c r="C197" s="437"/>
      <c r="D197" s="358" t="str">
        <f t="shared" si="11"/>
        <v/>
      </c>
      <c r="E197" s="358"/>
      <c r="F197" s="360"/>
      <c r="G197" s="420"/>
      <c r="H197" s="362"/>
      <c r="I197" s="358"/>
      <c r="J197" s="358">
        <f t="shared" si="8"/>
        <v>1</v>
      </c>
      <c r="K197" s="358">
        <f t="shared" si="9"/>
        <v>1</v>
      </c>
    </row>
    <row r="198" spans="1:41" ht="15.75" x14ac:dyDescent="0.25">
      <c r="A198" s="440"/>
      <c r="C198" s="437"/>
      <c r="D198" s="358" t="str">
        <f t="shared" si="11"/>
        <v/>
      </c>
      <c r="E198" s="358"/>
      <c r="F198" s="362"/>
      <c r="G198" s="420"/>
      <c r="H198" s="362"/>
      <c r="I198" s="358"/>
      <c r="J198" s="358">
        <f t="shared" ref="J198:J261" si="12">IF(AND(E198="'s ",LEFT(F198,1)=" "),1,IF(OR(LEFT(F198,1)&lt;&gt;" ",RIGHT(F198,1)=" ",),1," "))</f>
        <v>1</v>
      </c>
      <c r="K198" s="358">
        <f t="shared" ref="K198:K261" si="13">IF(AND(E198="'s ",LEFT(H198,1)=" "),1,IF(OR(LEFT(H198,1)&lt;&gt;" ",RIGHT(H198,1)=" ",),1," "))</f>
        <v>1</v>
      </c>
    </row>
    <row r="199" spans="1:41" ht="15.75" x14ac:dyDescent="0.25">
      <c r="A199" s="440"/>
      <c r="C199" s="437"/>
      <c r="D199" s="358" t="str">
        <f t="shared" si="11"/>
        <v/>
      </c>
      <c r="E199" s="358"/>
      <c r="F199" s="362"/>
      <c r="G199" s="420"/>
      <c r="H199" s="362"/>
      <c r="I199" s="358"/>
      <c r="J199" s="358">
        <f t="shared" si="12"/>
        <v>1</v>
      </c>
      <c r="K199" s="358">
        <f t="shared" si="13"/>
        <v>1</v>
      </c>
    </row>
    <row r="200" spans="1:41" ht="15.75" x14ac:dyDescent="0.25">
      <c r="A200" s="440"/>
      <c r="C200" s="437"/>
      <c r="D200" s="358" t="str">
        <f t="shared" si="11"/>
        <v/>
      </c>
      <c r="E200" s="358"/>
      <c r="F200" s="345"/>
      <c r="G200" s="421"/>
      <c r="H200" s="362"/>
      <c r="I200" s="358"/>
      <c r="J200" s="358">
        <f t="shared" si="12"/>
        <v>1</v>
      </c>
      <c r="K200" s="358">
        <f t="shared" si="13"/>
        <v>1</v>
      </c>
    </row>
    <row r="201" spans="1:41" ht="15.75" x14ac:dyDescent="0.25">
      <c r="A201" s="440"/>
      <c r="C201" s="437"/>
      <c r="D201" s="358" t="str">
        <f t="shared" si="11"/>
        <v/>
      </c>
      <c r="E201" s="358"/>
      <c r="F201" s="345"/>
      <c r="G201" s="421"/>
      <c r="H201" s="362"/>
      <c r="I201" s="358"/>
      <c r="J201" s="358">
        <f t="shared" si="12"/>
        <v>1</v>
      </c>
      <c r="K201" s="358">
        <f t="shared" si="13"/>
        <v>1</v>
      </c>
    </row>
    <row r="202" spans="1:41" ht="15.75" hidden="1" x14ac:dyDescent="0.25">
      <c r="A202" s="440"/>
      <c r="C202" s="437"/>
      <c r="D202" s="358" t="str">
        <f t="shared" si="11"/>
        <v/>
      </c>
      <c r="E202" s="358"/>
      <c r="F202" s="345"/>
      <c r="G202" s="421"/>
      <c r="H202" s="362"/>
      <c r="I202" s="358"/>
      <c r="J202" s="358">
        <f t="shared" si="12"/>
        <v>1</v>
      </c>
      <c r="K202" s="358">
        <f t="shared" si="13"/>
        <v>1</v>
      </c>
    </row>
    <row r="203" spans="1:41" s="17" customFormat="1" ht="18.75" hidden="1" x14ac:dyDescent="0.25">
      <c r="A203" s="440"/>
      <c r="B203" s="25"/>
      <c r="C203" s="437"/>
      <c r="D203" s="358" t="str">
        <f t="shared" si="11"/>
        <v/>
      </c>
      <c r="E203" s="358"/>
      <c r="F203" s="345"/>
      <c r="G203" s="421"/>
      <c r="H203" s="362"/>
      <c r="I203" s="359"/>
      <c r="J203" s="358">
        <f t="shared" si="12"/>
        <v>1</v>
      </c>
      <c r="K203" s="358">
        <f t="shared" si="13"/>
        <v>1</v>
      </c>
    </row>
    <row r="204" spans="1:41" s="17" customFormat="1" ht="18.75" hidden="1" x14ac:dyDescent="0.25">
      <c r="A204" s="440"/>
      <c r="B204" s="25"/>
      <c r="C204" s="437"/>
      <c r="D204" s="358" t="str">
        <f t="shared" si="11"/>
        <v/>
      </c>
      <c r="E204" s="358"/>
      <c r="F204" s="345"/>
      <c r="G204" s="421"/>
      <c r="H204" s="362"/>
      <c r="I204" s="359"/>
      <c r="J204" s="358">
        <f t="shared" si="12"/>
        <v>1</v>
      </c>
      <c r="K204" s="358">
        <f t="shared" si="13"/>
        <v>1</v>
      </c>
    </row>
    <row r="205" spans="1:41" s="17" customFormat="1" ht="18.75" hidden="1" x14ac:dyDescent="0.25">
      <c r="A205" s="440"/>
      <c r="B205" s="25"/>
      <c r="C205" s="437"/>
      <c r="D205" s="358" t="str">
        <f t="shared" si="11"/>
        <v/>
      </c>
      <c r="E205" s="358"/>
      <c r="F205" s="345"/>
      <c r="G205" s="421"/>
      <c r="H205" s="362"/>
      <c r="I205" s="359"/>
      <c r="J205" s="358">
        <f t="shared" si="12"/>
        <v>1</v>
      </c>
      <c r="K205" s="358">
        <f t="shared" si="13"/>
        <v>1</v>
      </c>
    </row>
    <row r="206" spans="1:41" s="17" customFormat="1" ht="18.75" hidden="1" x14ac:dyDescent="0.25">
      <c r="A206" s="440"/>
      <c r="B206" s="25"/>
      <c r="C206" s="437"/>
      <c r="D206" s="358" t="str">
        <f t="shared" si="11"/>
        <v/>
      </c>
      <c r="E206" s="358"/>
      <c r="F206" s="345"/>
      <c r="G206" s="421"/>
      <c r="H206" s="362"/>
      <c r="I206" s="359"/>
      <c r="J206" s="358">
        <f t="shared" si="12"/>
        <v>1</v>
      </c>
      <c r="K206" s="358">
        <f t="shared" si="13"/>
        <v>1</v>
      </c>
    </row>
    <row r="207" spans="1:41" s="17" customFormat="1" ht="18.75" hidden="1" x14ac:dyDescent="0.25">
      <c r="A207" s="440"/>
      <c r="B207" s="25"/>
      <c r="C207" s="437"/>
      <c r="D207" s="358" t="str">
        <f t="shared" si="11"/>
        <v/>
      </c>
      <c r="E207" s="358"/>
      <c r="F207" s="345"/>
      <c r="G207" s="421"/>
      <c r="H207" s="362"/>
      <c r="I207" s="359"/>
      <c r="J207" s="358">
        <f t="shared" si="12"/>
        <v>1</v>
      </c>
      <c r="K207" s="358">
        <f t="shared" si="13"/>
        <v>1</v>
      </c>
    </row>
    <row r="208" spans="1:41" s="17" customFormat="1" ht="18.75" hidden="1" x14ac:dyDescent="0.25">
      <c r="A208" s="440"/>
      <c r="B208" s="25"/>
      <c r="C208" s="437"/>
      <c r="D208" s="358" t="str">
        <f t="shared" si="11"/>
        <v/>
      </c>
      <c r="E208" s="358"/>
      <c r="F208" s="345"/>
      <c r="G208" s="421"/>
      <c r="H208" s="362"/>
      <c r="I208" s="359"/>
      <c r="J208" s="358">
        <f t="shared" si="12"/>
        <v>1</v>
      </c>
      <c r="K208" s="358">
        <f t="shared" si="13"/>
        <v>1</v>
      </c>
    </row>
    <row r="209" spans="1:11" s="17" customFormat="1" ht="18.75" hidden="1" x14ac:dyDescent="0.25">
      <c r="A209" s="440"/>
      <c r="B209" s="25"/>
      <c r="C209" s="437"/>
      <c r="D209" s="358" t="str">
        <f t="shared" si="11"/>
        <v/>
      </c>
      <c r="E209" s="358"/>
      <c r="F209" s="345"/>
      <c r="G209" s="421"/>
      <c r="H209" s="362"/>
      <c r="I209" s="359"/>
      <c r="J209" s="358">
        <f t="shared" si="12"/>
        <v>1</v>
      </c>
      <c r="K209" s="358">
        <f t="shared" si="13"/>
        <v>1</v>
      </c>
    </row>
    <row r="210" spans="1:11" s="17" customFormat="1" ht="18.75" hidden="1" x14ac:dyDescent="0.25">
      <c r="A210" s="440"/>
      <c r="B210" s="25"/>
      <c r="C210" s="437"/>
      <c r="D210" s="358" t="str">
        <f t="shared" si="11"/>
        <v/>
      </c>
      <c r="E210" s="358"/>
      <c r="F210" s="345"/>
      <c r="G210" s="421"/>
      <c r="H210" s="362"/>
      <c r="I210" s="359"/>
      <c r="J210" s="358">
        <f t="shared" si="12"/>
        <v>1</v>
      </c>
      <c r="K210" s="358">
        <f t="shared" si="13"/>
        <v>1</v>
      </c>
    </row>
    <row r="211" spans="1:11" s="17" customFormat="1" ht="18.75" hidden="1" x14ac:dyDescent="0.25">
      <c r="A211" s="440"/>
      <c r="B211" s="25"/>
      <c r="C211" s="437"/>
      <c r="D211" s="358" t="str">
        <f t="shared" si="11"/>
        <v/>
      </c>
      <c r="E211" s="358"/>
      <c r="F211" s="345"/>
      <c r="G211" s="421"/>
      <c r="H211" s="362"/>
      <c r="I211" s="359"/>
      <c r="J211" s="358">
        <f t="shared" si="12"/>
        <v>1</v>
      </c>
      <c r="K211" s="358">
        <f t="shared" si="13"/>
        <v>1</v>
      </c>
    </row>
    <row r="212" spans="1:11" s="17" customFormat="1" ht="18.75" hidden="1" x14ac:dyDescent="0.25">
      <c r="A212" s="440"/>
      <c r="B212" s="25"/>
      <c r="C212" s="437"/>
      <c r="D212" s="358" t="str">
        <f t="shared" si="11"/>
        <v/>
      </c>
      <c r="E212" s="358"/>
      <c r="F212" s="345"/>
      <c r="G212" s="421"/>
      <c r="H212" s="362"/>
      <c r="I212" s="359"/>
      <c r="J212" s="358">
        <f t="shared" si="12"/>
        <v>1</v>
      </c>
      <c r="K212" s="358">
        <f t="shared" si="13"/>
        <v>1</v>
      </c>
    </row>
    <row r="213" spans="1:11" s="17" customFormat="1" ht="18.75" hidden="1" x14ac:dyDescent="0.25">
      <c r="A213" s="440"/>
      <c r="B213" s="25"/>
      <c r="C213" s="437"/>
      <c r="D213" s="358" t="str">
        <f t="shared" si="11"/>
        <v/>
      </c>
      <c r="E213" s="358"/>
      <c r="F213" s="345"/>
      <c r="G213" s="421"/>
      <c r="H213" s="362"/>
      <c r="I213" s="359"/>
      <c r="J213" s="358">
        <f t="shared" si="12"/>
        <v>1</v>
      </c>
      <c r="K213" s="358">
        <f t="shared" si="13"/>
        <v>1</v>
      </c>
    </row>
    <row r="214" spans="1:11" s="17" customFormat="1" ht="18.75" hidden="1" x14ac:dyDescent="0.25">
      <c r="A214" s="440"/>
      <c r="B214" s="25"/>
      <c r="C214" s="437"/>
      <c r="D214" s="358" t="str">
        <f t="shared" si="11"/>
        <v/>
      </c>
      <c r="E214" s="358"/>
      <c r="F214" s="345"/>
      <c r="G214" s="421"/>
      <c r="H214" s="362"/>
      <c r="I214" s="359"/>
      <c r="J214" s="358">
        <f t="shared" si="12"/>
        <v>1</v>
      </c>
      <c r="K214" s="358">
        <f t="shared" si="13"/>
        <v>1</v>
      </c>
    </row>
    <row r="215" spans="1:11" s="17" customFormat="1" ht="18.75" hidden="1" x14ac:dyDescent="0.25">
      <c r="A215" s="440"/>
      <c r="B215" s="25"/>
      <c r="C215" s="437"/>
      <c r="D215" s="358" t="str">
        <f t="shared" si="11"/>
        <v/>
      </c>
      <c r="E215" s="358"/>
      <c r="F215" s="345"/>
      <c r="G215" s="421"/>
      <c r="H215" s="362"/>
      <c r="I215" s="359"/>
      <c r="J215" s="358">
        <f t="shared" si="12"/>
        <v>1</v>
      </c>
      <c r="K215" s="358">
        <f t="shared" si="13"/>
        <v>1</v>
      </c>
    </row>
    <row r="216" spans="1:11" s="17" customFormat="1" ht="18.75" hidden="1" x14ac:dyDescent="0.25">
      <c r="A216" s="440"/>
      <c r="B216" s="25"/>
      <c r="C216" s="437"/>
      <c r="D216" s="358" t="str">
        <f t="shared" si="11"/>
        <v/>
      </c>
      <c r="E216" s="358"/>
      <c r="F216" s="345"/>
      <c r="G216" s="421"/>
      <c r="H216" s="362"/>
      <c r="I216" s="359"/>
      <c r="J216" s="358">
        <f t="shared" si="12"/>
        <v>1</v>
      </c>
      <c r="K216" s="358">
        <f t="shared" si="13"/>
        <v>1</v>
      </c>
    </row>
    <row r="217" spans="1:11" s="17" customFormat="1" ht="18.75" hidden="1" x14ac:dyDescent="0.25">
      <c r="A217" s="440"/>
      <c r="B217" s="25"/>
      <c r="C217" s="437"/>
      <c r="D217" s="358" t="str">
        <f t="shared" si="11"/>
        <v/>
      </c>
      <c r="E217" s="358"/>
      <c r="F217" s="345"/>
      <c r="G217" s="421"/>
      <c r="H217" s="362"/>
      <c r="I217" s="359"/>
      <c r="J217" s="358">
        <f t="shared" si="12"/>
        <v>1</v>
      </c>
      <c r="K217" s="358">
        <f t="shared" si="13"/>
        <v>1</v>
      </c>
    </row>
    <row r="218" spans="1:11" s="17" customFormat="1" ht="18.75" hidden="1" x14ac:dyDescent="0.25">
      <c r="A218" s="440"/>
      <c r="B218" s="25"/>
      <c r="C218" s="437"/>
      <c r="D218" s="358" t="str">
        <f t="shared" si="11"/>
        <v/>
      </c>
      <c r="E218" s="358"/>
      <c r="F218" s="345"/>
      <c r="G218" s="421"/>
      <c r="H218" s="362"/>
      <c r="I218" s="359"/>
      <c r="J218" s="358">
        <f t="shared" si="12"/>
        <v>1</v>
      </c>
      <c r="K218" s="358">
        <f t="shared" si="13"/>
        <v>1</v>
      </c>
    </row>
    <row r="219" spans="1:11" s="26" customFormat="1" ht="15.75" hidden="1" x14ac:dyDescent="0.25">
      <c r="A219" s="440"/>
      <c r="B219" s="25"/>
      <c r="C219" s="437"/>
      <c r="D219" s="358" t="str">
        <f t="shared" si="11"/>
        <v/>
      </c>
      <c r="E219" s="358"/>
      <c r="F219" s="345"/>
      <c r="G219" s="421"/>
      <c r="H219" s="362"/>
      <c r="I219" s="367"/>
      <c r="J219" s="358">
        <f t="shared" si="12"/>
        <v>1</v>
      </c>
      <c r="K219" s="358">
        <f t="shared" si="13"/>
        <v>1</v>
      </c>
    </row>
    <row r="220" spans="1:11" s="26" customFormat="1" ht="15.75" hidden="1" x14ac:dyDescent="0.25">
      <c r="A220" s="440"/>
      <c r="B220" s="25"/>
      <c r="C220" s="437"/>
      <c r="D220" s="358" t="str">
        <f t="shared" si="11"/>
        <v/>
      </c>
      <c r="E220" s="358"/>
      <c r="F220" s="345"/>
      <c r="G220" s="421"/>
      <c r="H220" s="362"/>
      <c r="I220" s="367"/>
      <c r="J220" s="358">
        <f t="shared" si="12"/>
        <v>1</v>
      </c>
      <c r="K220" s="358">
        <f t="shared" si="13"/>
        <v>1</v>
      </c>
    </row>
    <row r="221" spans="1:11" s="26" customFormat="1" ht="15.75" hidden="1" x14ac:dyDescent="0.25">
      <c r="A221" s="440"/>
      <c r="B221" s="25"/>
      <c r="C221" s="437"/>
      <c r="D221" s="358" t="str">
        <f t="shared" si="11"/>
        <v/>
      </c>
      <c r="E221" s="358"/>
      <c r="F221" s="345"/>
      <c r="G221" s="421"/>
      <c r="H221" s="362"/>
      <c r="I221" s="367"/>
      <c r="J221" s="358">
        <f t="shared" si="12"/>
        <v>1</v>
      </c>
      <c r="K221" s="358">
        <f t="shared" si="13"/>
        <v>1</v>
      </c>
    </row>
    <row r="222" spans="1:11" s="26" customFormat="1" ht="15.75" hidden="1" x14ac:dyDescent="0.25">
      <c r="A222" s="440"/>
      <c r="B222" s="25"/>
      <c r="C222" s="437"/>
      <c r="D222" s="358" t="str">
        <f t="shared" si="11"/>
        <v/>
      </c>
      <c r="E222" s="358"/>
      <c r="F222" s="345"/>
      <c r="G222" s="421"/>
      <c r="H222" s="362"/>
      <c r="I222" s="367"/>
      <c r="J222" s="358">
        <f t="shared" si="12"/>
        <v>1</v>
      </c>
      <c r="K222" s="358">
        <f t="shared" si="13"/>
        <v>1</v>
      </c>
    </row>
    <row r="223" spans="1:11" s="26" customFormat="1" ht="15.75" hidden="1" x14ac:dyDescent="0.25">
      <c r="A223" s="440"/>
      <c r="B223" s="25"/>
      <c r="C223" s="437"/>
      <c r="D223" s="358" t="str">
        <f t="shared" si="11"/>
        <v/>
      </c>
      <c r="E223" s="358"/>
      <c r="F223" s="345"/>
      <c r="G223" s="421"/>
      <c r="H223" s="362"/>
      <c r="I223" s="367"/>
      <c r="J223" s="358">
        <f t="shared" si="12"/>
        <v>1</v>
      </c>
      <c r="K223" s="358">
        <f t="shared" si="13"/>
        <v>1</v>
      </c>
    </row>
    <row r="224" spans="1:11" s="26" customFormat="1" ht="15.75" hidden="1" x14ac:dyDescent="0.25">
      <c r="A224" s="440"/>
      <c r="B224" s="25"/>
      <c r="C224" s="437"/>
      <c r="D224" s="358" t="str">
        <f t="shared" si="11"/>
        <v/>
      </c>
      <c r="E224" s="358"/>
      <c r="F224" s="345"/>
      <c r="G224" s="421"/>
      <c r="H224" s="362"/>
      <c r="I224" s="367"/>
      <c r="J224" s="358">
        <f t="shared" si="12"/>
        <v>1</v>
      </c>
      <c r="K224" s="358">
        <f t="shared" si="13"/>
        <v>1</v>
      </c>
    </row>
    <row r="225" spans="1:41" s="26" customFormat="1" ht="15.75" hidden="1" x14ac:dyDescent="0.25">
      <c r="A225" s="440"/>
      <c r="B225" s="25"/>
      <c r="C225" s="437"/>
      <c r="D225" s="358" t="str">
        <f t="shared" si="11"/>
        <v/>
      </c>
      <c r="E225" s="358"/>
      <c r="F225" s="345"/>
      <c r="G225" s="421"/>
      <c r="H225" s="362"/>
      <c r="I225" s="367"/>
      <c r="J225" s="358">
        <f t="shared" si="12"/>
        <v>1</v>
      </c>
      <c r="K225" s="358">
        <f t="shared" si="13"/>
        <v>1</v>
      </c>
    </row>
    <row r="226" spans="1:41" s="26" customFormat="1" ht="15.75" hidden="1" x14ac:dyDescent="0.25">
      <c r="A226" s="440"/>
      <c r="B226" s="25"/>
      <c r="C226" s="437"/>
      <c r="D226" s="358" t="str">
        <f t="shared" si="11"/>
        <v/>
      </c>
      <c r="E226" s="358"/>
      <c r="F226" s="345"/>
      <c r="G226" s="421"/>
      <c r="H226" s="362"/>
      <c r="I226" s="367"/>
      <c r="J226" s="358">
        <f t="shared" si="12"/>
        <v>1</v>
      </c>
      <c r="K226" s="358">
        <f t="shared" si="13"/>
        <v>1</v>
      </c>
    </row>
    <row r="227" spans="1:41" s="26" customFormat="1" ht="15.75" hidden="1" x14ac:dyDescent="0.25">
      <c r="A227" s="440"/>
      <c r="B227" s="25"/>
      <c r="C227" s="437"/>
      <c r="D227" s="358" t="str">
        <f t="shared" si="11"/>
        <v/>
      </c>
      <c r="E227" s="358"/>
      <c r="F227" s="345"/>
      <c r="G227" s="421"/>
      <c r="H227" s="362"/>
      <c r="I227" s="367"/>
      <c r="J227" s="358">
        <f t="shared" si="12"/>
        <v>1</v>
      </c>
      <c r="K227" s="358">
        <f t="shared" si="13"/>
        <v>1</v>
      </c>
    </row>
    <row r="228" spans="1:41" s="26" customFormat="1" ht="15.75" hidden="1" x14ac:dyDescent="0.25">
      <c r="A228" s="440"/>
      <c r="B228" s="25"/>
      <c r="C228" s="437"/>
      <c r="D228" s="358" t="str">
        <f t="shared" si="11"/>
        <v/>
      </c>
      <c r="E228" s="358"/>
      <c r="F228" s="345"/>
      <c r="G228" s="421"/>
      <c r="H228" s="362"/>
      <c r="I228" s="367"/>
      <c r="J228" s="358">
        <f t="shared" si="12"/>
        <v>1</v>
      </c>
      <c r="K228" s="358">
        <f t="shared" si="13"/>
        <v>1</v>
      </c>
    </row>
    <row r="229" spans="1:41" s="26" customFormat="1" ht="15.75" hidden="1" x14ac:dyDescent="0.25">
      <c r="A229" s="440"/>
      <c r="B229" s="25"/>
      <c r="C229" s="437"/>
      <c r="D229" s="358" t="str">
        <f t="shared" si="11"/>
        <v/>
      </c>
      <c r="E229" s="358"/>
      <c r="F229" s="345"/>
      <c r="G229" s="421"/>
      <c r="H229" s="362"/>
      <c r="I229" s="367"/>
      <c r="J229" s="358">
        <f t="shared" si="12"/>
        <v>1</v>
      </c>
      <c r="K229" s="358">
        <f t="shared" si="13"/>
        <v>1</v>
      </c>
    </row>
    <row r="230" spans="1:41" s="26" customFormat="1" ht="15.75" hidden="1" x14ac:dyDescent="0.25">
      <c r="A230" s="440"/>
      <c r="B230" s="25"/>
      <c r="C230" s="437"/>
      <c r="D230" s="358" t="str">
        <f t="shared" si="11"/>
        <v/>
      </c>
      <c r="E230" s="358"/>
      <c r="F230" s="345"/>
      <c r="G230" s="421"/>
      <c r="H230" s="362"/>
      <c r="I230" s="367"/>
      <c r="J230" s="358">
        <f t="shared" si="12"/>
        <v>1</v>
      </c>
      <c r="K230" s="358">
        <f t="shared" si="13"/>
        <v>1</v>
      </c>
    </row>
    <row r="231" spans="1:41" s="26" customFormat="1" ht="15.75" x14ac:dyDescent="0.25">
      <c r="A231" s="25"/>
      <c r="B231" s="25"/>
      <c r="C231" s="356"/>
      <c r="D231" s="120">
        <f>COUNT(D184:D230)</f>
        <v>3</v>
      </c>
      <c r="E231" s="120"/>
      <c r="F231" s="354"/>
      <c r="G231" s="426"/>
      <c r="H231" s="427"/>
      <c r="I231" s="355"/>
      <c r="J231" s="358">
        <f t="shared" si="12"/>
        <v>1</v>
      </c>
      <c r="K231" s="358">
        <f t="shared" si="13"/>
        <v>1</v>
      </c>
    </row>
    <row r="232" spans="1:41" s="26" customFormat="1" ht="15.75" x14ac:dyDescent="0.25">
      <c r="C232" s="365"/>
      <c r="D232" s="68"/>
      <c r="E232" s="68"/>
      <c r="F232" s="354"/>
      <c r="G232" s="426"/>
      <c r="H232" s="427"/>
      <c r="I232" s="355"/>
      <c r="J232" s="358">
        <f t="shared" si="12"/>
        <v>1</v>
      </c>
      <c r="K232" s="358">
        <f t="shared" si="13"/>
        <v>1</v>
      </c>
    </row>
    <row r="233" spans="1:41" s="26" customFormat="1" ht="15.75" x14ac:dyDescent="0.25">
      <c r="A233" s="25"/>
      <c r="B233" s="25"/>
      <c r="C233" s="356"/>
      <c r="D233" s="355"/>
      <c r="E233" s="355"/>
      <c r="F233" s="354"/>
      <c r="G233" s="426"/>
      <c r="H233" s="427"/>
      <c r="I233" s="355"/>
      <c r="J233" s="358">
        <f t="shared" si="12"/>
        <v>1</v>
      </c>
      <c r="K233" s="358">
        <f t="shared" si="13"/>
        <v>1</v>
      </c>
    </row>
    <row r="234" spans="1:41" s="26" customFormat="1" ht="31.5" x14ac:dyDescent="0.25">
      <c r="A234" s="440">
        <v>3</v>
      </c>
      <c r="B234" s="25"/>
      <c r="C234" s="437" t="s">
        <v>349</v>
      </c>
      <c r="D234" s="358">
        <f>D233+1</f>
        <v>1</v>
      </c>
      <c r="E234" s="358"/>
      <c r="F234" s="142" t="s">
        <v>61</v>
      </c>
      <c r="G234" s="429">
        <v>1</v>
      </c>
      <c r="H234" s="362" t="s">
        <v>61</v>
      </c>
      <c r="I234" s="367">
        <v>1</v>
      </c>
      <c r="J234" s="358" t="str">
        <f t="shared" si="12"/>
        <v xml:space="preserve"> </v>
      </c>
      <c r="K234" s="358" t="str">
        <f t="shared" si="13"/>
        <v xml:space="preserve"> </v>
      </c>
    </row>
    <row r="235" spans="1:41" s="26" customFormat="1" ht="31.5" x14ac:dyDescent="0.25">
      <c r="A235" s="440"/>
      <c r="B235" s="25"/>
      <c r="C235" s="437"/>
      <c r="D235" s="358">
        <f t="shared" ref="D235:D278" si="14">IF(F235="","",D234+1)</f>
        <v>2</v>
      </c>
      <c r="E235" s="358"/>
      <c r="F235" s="227" t="s">
        <v>243</v>
      </c>
      <c r="G235" s="424">
        <v>1</v>
      </c>
      <c r="H235" s="362" t="s">
        <v>406</v>
      </c>
      <c r="I235" s="367">
        <v>1</v>
      </c>
      <c r="J235" s="358" t="str">
        <f t="shared" si="12"/>
        <v xml:space="preserve"> </v>
      </c>
      <c r="K235" s="358" t="str">
        <f t="shared" si="13"/>
        <v xml:space="preserve"> </v>
      </c>
    </row>
    <row r="236" spans="1:41" s="26" customFormat="1" ht="31.5" x14ac:dyDescent="0.25">
      <c r="A236" s="440"/>
      <c r="B236" s="25"/>
      <c r="C236" s="437"/>
      <c r="D236" s="358">
        <f t="shared" si="14"/>
        <v>3</v>
      </c>
      <c r="E236" s="358" t="str">
        <f>"'s "</f>
        <v xml:space="preserve">'s </v>
      </c>
      <c r="F236" s="288" t="s">
        <v>248</v>
      </c>
      <c r="G236" s="431">
        <v>1</v>
      </c>
      <c r="H236" s="362" t="s">
        <v>407</v>
      </c>
      <c r="I236" s="367">
        <v>1</v>
      </c>
      <c r="J236" s="358">
        <f t="shared" si="12"/>
        <v>1</v>
      </c>
      <c r="K236" s="358">
        <f t="shared" si="13"/>
        <v>1</v>
      </c>
    </row>
    <row r="237" spans="1:41" s="26" customFormat="1" ht="15.75" x14ac:dyDescent="0.25">
      <c r="A237" s="440"/>
      <c r="B237" s="25"/>
      <c r="C237" s="437"/>
      <c r="D237" s="358" t="str">
        <f>IF(F237="","",D236+1)</f>
        <v/>
      </c>
      <c r="E237" s="358"/>
      <c r="F237" s="212"/>
      <c r="G237" s="429"/>
      <c r="H237" s="362"/>
      <c r="I237" s="367"/>
      <c r="J237" s="358">
        <f t="shared" si="12"/>
        <v>1</v>
      </c>
      <c r="K237" s="358">
        <f t="shared" si="13"/>
        <v>1</v>
      </c>
    </row>
    <row r="238" spans="1:41" s="26" customFormat="1" ht="15.75" x14ac:dyDescent="0.25">
      <c r="A238" s="440"/>
      <c r="B238" s="25"/>
      <c r="C238" s="437"/>
      <c r="D238" s="358" t="str">
        <f t="shared" si="14"/>
        <v/>
      </c>
      <c r="E238" s="358"/>
      <c r="F238" s="227"/>
      <c r="G238" s="424"/>
      <c r="H238" s="362"/>
      <c r="I238" s="367"/>
      <c r="J238" s="358">
        <f t="shared" si="12"/>
        <v>1</v>
      </c>
      <c r="K238" s="358">
        <f t="shared" si="13"/>
        <v>1</v>
      </c>
    </row>
    <row r="239" spans="1:41" s="26" customFormat="1" ht="15.75" x14ac:dyDescent="0.25">
      <c r="A239" s="440"/>
      <c r="B239" s="25"/>
      <c r="C239" s="437"/>
      <c r="D239" s="358" t="str">
        <f t="shared" si="14"/>
        <v/>
      </c>
      <c r="E239" s="358"/>
      <c r="F239" s="227"/>
      <c r="G239" s="424"/>
      <c r="H239" s="362"/>
      <c r="I239" s="367"/>
      <c r="J239" s="358">
        <f t="shared" si="12"/>
        <v>1</v>
      </c>
      <c r="K239" s="358">
        <f t="shared" si="13"/>
        <v>1</v>
      </c>
    </row>
    <row r="240" spans="1:41" s="26" customFormat="1" ht="15.75" x14ac:dyDescent="0.25">
      <c r="A240" s="440"/>
      <c r="B240" s="25"/>
      <c r="C240" s="437"/>
      <c r="D240" s="358" t="str">
        <f t="shared" si="14"/>
        <v/>
      </c>
      <c r="E240" s="358" t="str">
        <f>"'s "</f>
        <v xml:space="preserve">'s </v>
      </c>
      <c r="F240" s="288"/>
      <c r="G240" s="431"/>
      <c r="H240" s="362"/>
      <c r="I240" s="367"/>
      <c r="J240" s="358">
        <f t="shared" si="12"/>
        <v>1</v>
      </c>
      <c r="K240" s="358">
        <f t="shared" si="13"/>
        <v>1</v>
      </c>
      <c r="L240" s="32">
        <v>1</v>
      </c>
      <c r="M240" s="32" t="s">
        <v>544</v>
      </c>
      <c r="N240" s="32"/>
      <c r="O240" s="32"/>
      <c r="P240" s="32"/>
      <c r="Q240" s="32" t="s">
        <v>547</v>
      </c>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row>
    <row r="241" spans="1:41" s="26" customFormat="1" ht="15.75" x14ac:dyDescent="0.25">
      <c r="A241" s="440"/>
      <c r="B241" s="25"/>
      <c r="C241" s="437"/>
      <c r="D241" s="358" t="str">
        <f t="shared" si="14"/>
        <v/>
      </c>
      <c r="E241" s="358"/>
      <c r="F241" s="227"/>
      <c r="G241" s="424"/>
      <c r="H241" s="362"/>
      <c r="I241" s="367"/>
      <c r="J241" s="358">
        <f t="shared" si="12"/>
        <v>1</v>
      </c>
      <c r="K241" s="358">
        <f t="shared" si="13"/>
        <v>1</v>
      </c>
      <c r="L241" s="32">
        <v>1</v>
      </c>
      <c r="M241" s="32" t="s">
        <v>554</v>
      </c>
      <c r="N241" s="32"/>
      <c r="O241" s="32"/>
      <c r="P241" s="32"/>
      <c r="Q241" s="32" t="s">
        <v>547</v>
      </c>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row>
    <row r="242" spans="1:41" s="26" customFormat="1" ht="15.75" x14ac:dyDescent="0.25">
      <c r="A242" s="440"/>
      <c r="B242" s="25"/>
      <c r="C242" s="437"/>
      <c r="D242" s="358" t="str">
        <f t="shared" si="14"/>
        <v/>
      </c>
      <c r="E242" s="358"/>
      <c r="F242" s="227"/>
      <c r="G242" s="424"/>
      <c r="H242" s="362"/>
      <c r="I242" s="367"/>
      <c r="J242" s="358">
        <f t="shared" si="12"/>
        <v>1</v>
      </c>
      <c r="K242" s="358">
        <f t="shared" si="13"/>
        <v>1</v>
      </c>
    </row>
    <row r="243" spans="1:41" s="26" customFormat="1" ht="15.75" x14ac:dyDescent="0.25">
      <c r="A243" s="440"/>
      <c r="B243" s="25"/>
      <c r="C243" s="437"/>
      <c r="D243" s="358" t="str">
        <f t="shared" si="14"/>
        <v/>
      </c>
      <c r="E243" s="358"/>
      <c r="F243" s="227"/>
      <c r="G243" s="424"/>
      <c r="H243" s="362"/>
      <c r="I243" s="367"/>
      <c r="J243" s="358">
        <f t="shared" si="12"/>
        <v>1</v>
      </c>
      <c r="K243" s="358">
        <f t="shared" si="13"/>
        <v>1</v>
      </c>
    </row>
    <row r="244" spans="1:41" s="26" customFormat="1" ht="15.75" x14ac:dyDescent="0.25">
      <c r="A244" s="440"/>
      <c r="B244" s="25"/>
      <c r="C244" s="437"/>
      <c r="D244" s="358" t="str">
        <f t="shared" si="14"/>
        <v/>
      </c>
      <c r="E244" s="358"/>
      <c r="F244" s="227"/>
      <c r="G244" s="424"/>
      <c r="H244" s="362"/>
      <c r="I244" s="367"/>
      <c r="J244" s="358">
        <f t="shared" si="12"/>
        <v>1</v>
      </c>
      <c r="K244" s="358">
        <f t="shared" si="13"/>
        <v>1</v>
      </c>
    </row>
    <row r="245" spans="1:41" s="26" customFormat="1" ht="15.75" x14ac:dyDescent="0.25">
      <c r="A245" s="440"/>
      <c r="B245" s="25"/>
      <c r="C245" s="437"/>
      <c r="D245" s="358" t="str">
        <f t="shared" si="14"/>
        <v/>
      </c>
      <c r="E245" s="358"/>
      <c r="F245" s="212"/>
      <c r="G245" s="429"/>
      <c r="H245" s="345"/>
      <c r="I245" s="367"/>
      <c r="J245" s="358">
        <f t="shared" si="12"/>
        <v>1</v>
      </c>
      <c r="K245" s="358">
        <f t="shared" si="13"/>
        <v>1</v>
      </c>
      <c r="L245" s="32">
        <v>1</v>
      </c>
      <c r="M245" s="32" t="s">
        <v>554</v>
      </c>
      <c r="N245" s="32"/>
      <c r="O245" s="32"/>
      <c r="P245" s="32"/>
      <c r="Q245" s="32" t="s">
        <v>547</v>
      </c>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row>
    <row r="246" spans="1:41" s="26" customFormat="1" ht="15.75" x14ac:dyDescent="0.25">
      <c r="A246" s="440"/>
      <c r="B246" s="25"/>
      <c r="C246" s="437"/>
      <c r="D246" s="358" t="str">
        <f t="shared" si="14"/>
        <v/>
      </c>
      <c r="E246" s="358"/>
      <c r="F246" s="142"/>
      <c r="G246" s="429"/>
      <c r="H246" s="362"/>
      <c r="I246" s="367"/>
      <c r="J246" s="358">
        <f t="shared" si="12"/>
        <v>1</v>
      </c>
      <c r="K246" s="358">
        <f t="shared" si="13"/>
        <v>1</v>
      </c>
      <c r="L246" s="32">
        <v>1</v>
      </c>
      <c r="M246" s="32" t="s">
        <v>544</v>
      </c>
      <c r="N246" s="32"/>
      <c r="O246" s="32"/>
      <c r="P246" s="32"/>
      <c r="Q246" s="32" t="s">
        <v>547</v>
      </c>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row>
    <row r="247" spans="1:41" s="26" customFormat="1" ht="15.75" x14ac:dyDescent="0.25">
      <c r="A247" s="440"/>
      <c r="B247" s="25"/>
      <c r="C247" s="437"/>
      <c r="D247" s="358" t="str">
        <f t="shared" si="14"/>
        <v/>
      </c>
      <c r="E247" s="358"/>
      <c r="F247" s="212"/>
      <c r="G247" s="429"/>
      <c r="H247" s="362"/>
      <c r="I247" s="367"/>
      <c r="J247" s="358">
        <f t="shared" si="12"/>
        <v>1</v>
      </c>
      <c r="K247" s="358">
        <f t="shared" si="13"/>
        <v>1</v>
      </c>
    </row>
    <row r="248" spans="1:41" s="26" customFormat="1" ht="15.75" x14ac:dyDescent="0.25">
      <c r="A248" s="440"/>
      <c r="B248" s="25"/>
      <c r="C248" s="437"/>
      <c r="D248" s="358" t="str">
        <f t="shared" si="14"/>
        <v/>
      </c>
      <c r="E248" s="358" t="str">
        <f>"'s "</f>
        <v xml:space="preserve">'s </v>
      </c>
      <c r="F248" s="288"/>
      <c r="G248" s="421"/>
      <c r="H248" s="362"/>
      <c r="I248" s="367"/>
      <c r="J248" s="358">
        <f t="shared" si="12"/>
        <v>1</v>
      </c>
      <c r="K248" s="358">
        <f t="shared" si="13"/>
        <v>1</v>
      </c>
    </row>
    <row r="249" spans="1:41" s="26" customFormat="1" ht="15.75" hidden="1" x14ac:dyDescent="0.25">
      <c r="A249" s="440"/>
      <c r="B249" s="25"/>
      <c r="C249" s="437"/>
      <c r="D249" s="358" t="str">
        <f t="shared" si="14"/>
        <v/>
      </c>
      <c r="E249" s="358"/>
      <c r="F249" s="345"/>
      <c r="G249" s="421"/>
      <c r="H249" s="362"/>
      <c r="I249" s="367"/>
      <c r="J249" s="358">
        <f t="shared" si="12"/>
        <v>1</v>
      </c>
      <c r="K249" s="358">
        <f t="shared" si="13"/>
        <v>1</v>
      </c>
    </row>
    <row r="250" spans="1:41" s="26" customFormat="1" ht="15.75" hidden="1" x14ac:dyDescent="0.25">
      <c r="A250" s="440"/>
      <c r="B250" s="25"/>
      <c r="C250" s="437"/>
      <c r="D250" s="358" t="str">
        <f t="shared" si="14"/>
        <v/>
      </c>
      <c r="E250" s="358"/>
      <c r="F250" s="345"/>
      <c r="G250" s="421"/>
      <c r="H250" s="362"/>
      <c r="I250" s="367"/>
      <c r="J250" s="358">
        <f t="shared" si="12"/>
        <v>1</v>
      </c>
      <c r="K250" s="358">
        <f t="shared" si="13"/>
        <v>1</v>
      </c>
    </row>
    <row r="251" spans="1:41" s="17" customFormat="1" ht="18.75" hidden="1" x14ac:dyDescent="0.25">
      <c r="A251" s="440"/>
      <c r="B251" s="25"/>
      <c r="C251" s="437"/>
      <c r="D251" s="358" t="str">
        <f t="shared" si="14"/>
        <v/>
      </c>
      <c r="E251" s="358"/>
      <c r="F251" s="345"/>
      <c r="G251" s="421"/>
      <c r="H251" s="362"/>
      <c r="I251" s="359"/>
      <c r="J251" s="358">
        <f t="shared" si="12"/>
        <v>1</v>
      </c>
      <c r="K251" s="358">
        <f t="shared" si="13"/>
        <v>1</v>
      </c>
    </row>
    <row r="252" spans="1:41" s="17" customFormat="1" ht="18.75" hidden="1" x14ac:dyDescent="0.25">
      <c r="A252" s="440"/>
      <c r="B252" s="25"/>
      <c r="C252" s="437"/>
      <c r="D252" s="358" t="str">
        <f t="shared" si="14"/>
        <v/>
      </c>
      <c r="E252" s="358"/>
      <c r="F252" s="345"/>
      <c r="G252" s="421"/>
      <c r="H252" s="362"/>
      <c r="I252" s="359"/>
      <c r="J252" s="358">
        <f t="shared" si="12"/>
        <v>1</v>
      </c>
      <c r="K252" s="358">
        <f t="shared" si="13"/>
        <v>1</v>
      </c>
    </row>
    <row r="253" spans="1:41" s="17" customFormat="1" ht="18.75" hidden="1" x14ac:dyDescent="0.25">
      <c r="A253" s="440"/>
      <c r="B253" s="25"/>
      <c r="C253" s="437"/>
      <c r="D253" s="358" t="str">
        <f t="shared" si="14"/>
        <v/>
      </c>
      <c r="E253" s="358"/>
      <c r="F253" s="345"/>
      <c r="G253" s="421"/>
      <c r="H253" s="362"/>
      <c r="I253" s="359"/>
      <c r="J253" s="358">
        <f t="shared" si="12"/>
        <v>1</v>
      </c>
      <c r="K253" s="358">
        <f t="shared" si="13"/>
        <v>1</v>
      </c>
    </row>
    <row r="254" spans="1:41" s="17" customFormat="1" ht="18.75" hidden="1" x14ac:dyDescent="0.25">
      <c r="A254" s="440"/>
      <c r="B254" s="25"/>
      <c r="C254" s="437"/>
      <c r="D254" s="358" t="str">
        <f t="shared" si="14"/>
        <v/>
      </c>
      <c r="E254" s="358"/>
      <c r="F254" s="345"/>
      <c r="G254" s="421"/>
      <c r="H254" s="362"/>
      <c r="I254" s="359"/>
      <c r="J254" s="358">
        <f t="shared" si="12"/>
        <v>1</v>
      </c>
      <c r="K254" s="358">
        <f t="shared" si="13"/>
        <v>1</v>
      </c>
    </row>
    <row r="255" spans="1:41" s="17" customFormat="1" ht="18.75" hidden="1" x14ac:dyDescent="0.25">
      <c r="A255" s="440"/>
      <c r="B255" s="25"/>
      <c r="C255" s="437"/>
      <c r="D255" s="358" t="str">
        <f t="shared" si="14"/>
        <v/>
      </c>
      <c r="E255" s="358"/>
      <c r="F255" s="345"/>
      <c r="G255" s="421"/>
      <c r="H255" s="362"/>
      <c r="I255" s="359"/>
      <c r="J255" s="358">
        <f t="shared" si="12"/>
        <v>1</v>
      </c>
      <c r="K255" s="358">
        <f t="shared" si="13"/>
        <v>1</v>
      </c>
    </row>
    <row r="256" spans="1:41" s="17" customFormat="1" ht="18.75" hidden="1" x14ac:dyDescent="0.25">
      <c r="A256" s="440"/>
      <c r="B256" s="25"/>
      <c r="C256" s="437"/>
      <c r="D256" s="358" t="str">
        <f t="shared" si="14"/>
        <v/>
      </c>
      <c r="E256" s="358"/>
      <c r="F256" s="345"/>
      <c r="G256" s="421"/>
      <c r="H256" s="362"/>
      <c r="I256" s="359"/>
      <c r="J256" s="358">
        <f t="shared" si="12"/>
        <v>1</v>
      </c>
      <c r="K256" s="358">
        <f t="shared" si="13"/>
        <v>1</v>
      </c>
    </row>
    <row r="257" spans="1:16" s="17" customFormat="1" ht="18.75" hidden="1" x14ac:dyDescent="0.25">
      <c r="A257" s="440"/>
      <c r="B257" s="25"/>
      <c r="C257" s="437"/>
      <c r="D257" s="358" t="str">
        <f t="shared" si="14"/>
        <v/>
      </c>
      <c r="E257" s="358"/>
      <c r="F257" s="345"/>
      <c r="G257" s="421"/>
      <c r="H257" s="362"/>
      <c r="I257" s="359"/>
      <c r="J257" s="358">
        <f t="shared" si="12"/>
        <v>1</v>
      </c>
      <c r="K257" s="358">
        <f t="shared" si="13"/>
        <v>1</v>
      </c>
    </row>
    <row r="258" spans="1:16" s="17" customFormat="1" ht="18.75" hidden="1" x14ac:dyDescent="0.25">
      <c r="A258" s="440"/>
      <c r="B258" s="25"/>
      <c r="C258" s="437"/>
      <c r="D258" s="358" t="str">
        <f t="shared" si="14"/>
        <v/>
      </c>
      <c r="E258" s="358"/>
      <c r="F258" s="345"/>
      <c r="G258" s="421"/>
      <c r="H258" s="362"/>
      <c r="I258" s="359"/>
      <c r="J258" s="358">
        <f t="shared" si="12"/>
        <v>1</v>
      </c>
      <c r="K258" s="358">
        <f t="shared" si="13"/>
        <v>1</v>
      </c>
    </row>
    <row r="259" spans="1:16" s="17" customFormat="1" ht="18.75" hidden="1" x14ac:dyDescent="0.25">
      <c r="A259" s="440"/>
      <c r="B259" s="25"/>
      <c r="C259" s="437"/>
      <c r="D259" s="358" t="str">
        <f t="shared" si="14"/>
        <v/>
      </c>
      <c r="E259" s="358"/>
      <c r="F259" s="345"/>
      <c r="G259" s="421"/>
      <c r="H259" s="362"/>
      <c r="I259" s="359"/>
      <c r="J259" s="358">
        <f t="shared" si="12"/>
        <v>1</v>
      </c>
      <c r="K259" s="358">
        <f t="shared" si="13"/>
        <v>1</v>
      </c>
    </row>
    <row r="260" spans="1:16" s="17" customFormat="1" ht="18.75" hidden="1" x14ac:dyDescent="0.25">
      <c r="A260" s="440"/>
      <c r="B260" s="25"/>
      <c r="C260" s="437"/>
      <c r="D260" s="358" t="str">
        <f t="shared" si="14"/>
        <v/>
      </c>
      <c r="E260" s="358"/>
      <c r="F260" s="345"/>
      <c r="G260" s="421"/>
      <c r="H260" s="362"/>
      <c r="I260" s="359"/>
      <c r="J260" s="358">
        <f t="shared" si="12"/>
        <v>1</v>
      </c>
      <c r="K260" s="358">
        <f t="shared" si="13"/>
        <v>1</v>
      </c>
    </row>
    <row r="261" spans="1:16" s="17" customFormat="1" ht="18.75" hidden="1" x14ac:dyDescent="0.25">
      <c r="A261" s="440"/>
      <c r="B261" s="25"/>
      <c r="C261" s="437"/>
      <c r="D261" s="358" t="str">
        <f t="shared" si="14"/>
        <v/>
      </c>
      <c r="E261" s="358"/>
      <c r="F261" s="345"/>
      <c r="G261" s="421"/>
      <c r="H261" s="362"/>
      <c r="I261" s="359"/>
      <c r="J261" s="358">
        <f t="shared" si="12"/>
        <v>1</v>
      </c>
      <c r="K261" s="358">
        <f t="shared" si="13"/>
        <v>1</v>
      </c>
    </row>
    <row r="262" spans="1:16" s="17" customFormat="1" ht="18.75" hidden="1" x14ac:dyDescent="0.25">
      <c r="A262" s="440"/>
      <c r="B262" s="25"/>
      <c r="C262" s="437"/>
      <c r="D262" s="358" t="str">
        <f t="shared" si="14"/>
        <v/>
      </c>
      <c r="E262" s="358"/>
      <c r="F262" s="345"/>
      <c r="G262" s="421"/>
      <c r="H262" s="362"/>
      <c r="I262" s="359"/>
      <c r="J262" s="358">
        <f t="shared" ref="J262:J325" si="15">IF(AND(E262="'s ",LEFT(F262,1)=" "),1,IF(OR(LEFT(F262,1)&lt;&gt;" ",RIGHT(F262,1)=" ",),1," "))</f>
        <v>1</v>
      </c>
      <c r="K262" s="358">
        <f t="shared" ref="K262:K325" si="16">IF(AND(E262="'s ",LEFT(H262,1)=" "),1,IF(OR(LEFT(H262,1)&lt;&gt;" ",RIGHT(H262,1)=" ",),1," "))</f>
        <v>1</v>
      </c>
    </row>
    <row r="263" spans="1:16" s="17" customFormat="1" ht="18.75" hidden="1" x14ac:dyDescent="0.25">
      <c r="A263" s="440"/>
      <c r="B263" s="25"/>
      <c r="C263" s="437"/>
      <c r="D263" s="358" t="str">
        <f t="shared" si="14"/>
        <v/>
      </c>
      <c r="E263" s="358"/>
      <c r="F263" s="345"/>
      <c r="G263" s="421"/>
      <c r="H263" s="362"/>
      <c r="I263" s="359"/>
      <c r="J263" s="358">
        <f t="shared" si="15"/>
        <v>1</v>
      </c>
      <c r="K263" s="358">
        <f t="shared" si="16"/>
        <v>1</v>
      </c>
    </row>
    <row r="264" spans="1:16" s="17" customFormat="1" ht="18.75" hidden="1" x14ac:dyDescent="0.25">
      <c r="A264" s="440"/>
      <c r="B264" s="25"/>
      <c r="C264" s="437"/>
      <c r="D264" s="358" t="str">
        <f t="shared" si="14"/>
        <v/>
      </c>
      <c r="E264" s="358"/>
      <c r="F264" s="345"/>
      <c r="G264" s="421"/>
      <c r="H264" s="362"/>
      <c r="I264" s="359"/>
      <c r="J264" s="358">
        <f t="shared" si="15"/>
        <v>1</v>
      </c>
      <c r="K264" s="358">
        <f t="shared" si="16"/>
        <v>1</v>
      </c>
    </row>
    <row r="265" spans="1:16" s="17" customFormat="1" ht="18.75" hidden="1" x14ac:dyDescent="0.25">
      <c r="A265" s="440"/>
      <c r="B265" s="25"/>
      <c r="C265" s="437"/>
      <c r="D265" s="358" t="str">
        <f t="shared" si="14"/>
        <v/>
      </c>
      <c r="E265" s="358"/>
      <c r="F265" s="345"/>
      <c r="G265" s="421"/>
      <c r="H265" s="362"/>
      <c r="I265" s="359"/>
      <c r="J265" s="358">
        <f t="shared" si="15"/>
        <v>1</v>
      </c>
      <c r="K265" s="358">
        <f t="shared" si="16"/>
        <v>1</v>
      </c>
    </row>
    <row r="266" spans="1:16" s="17" customFormat="1" ht="18.75" hidden="1" x14ac:dyDescent="0.25">
      <c r="A266" s="440"/>
      <c r="B266" s="25"/>
      <c r="C266" s="437"/>
      <c r="D266" s="358" t="str">
        <f t="shared" si="14"/>
        <v/>
      </c>
      <c r="E266" s="358"/>
      <c r="F266" s="345"/>
      <c r="G266" s="421"/>
      <c r="H266" s="362"/>
      <c r="I266" s="359"/>
      <c r="J266" s="358">
        <f t="shared" si="15"/>
        <v>1</v>
      </c>
      <c r="K266" s="358">
        <f t="shared" si="16"/>
        <v>1</v>
      </c>
    </row>
    <row r="267" spans="1:16" s="26" customFormat="1" ht="15.75" hidden="1" x14ac:dyDescent="0.25">
      <c r="A267" s="440"/>
      <c r="B267" s="25"/>
      <c r="C267" s="437"/>
      <c r="D267" s="358" t="str">
        <f t="shared" si="14"/>
        <v/>
      </c>
      <c r="E267" s="358"/>
      <c r="F267" s="345"/>
      <c r="G267" s="421"/>
      <c r="H267" s="362"/>
      <c r="I267" s="358"/>
      <c r="J267" s="358">
        <f t="shared" si="15"/>
        <v>1</v>
      </c>
      <c r="K267" s="358">
        <f t="shared" si="16"/>
        <v>1</v>
      </c>
      <c r="L267" s="25"/>
      <c r="M267" s="25"/>
      <c r="N267" s="25"/>
      <c r="O267" s="25"/>
      <c r="P267" s="25"/>
    </row>
    <row r="268" spans="1:16" s="26" customFormat="1" ht="15.75" hidden="1" x14ac:dyDescent="0.25">
      <c r="A268" s="440"/>
      <c r="B268" s="25"/>
      <c r="C268" s="437"/>
      <c r="D268" s="358" t="str">
        <f t="shared" si="14"/>
        <v/>
      </c>
      <c r="E268" s="358"/>
      <c r="F268" s="345"/>
      <c r="G268" s="421"/>
      <c r="H268" s="362"/>
      <c r="I268" s="358"/>
      <c r="J268" s="358">
        <f t="shared" si="15"/>
        <v>1</v>
      </c>
      <c r="K268" s="358">
        <f t="shared" si="16"/>
        <v>1</v>
      </c>
      <c r="L268" s="25"/>
      <c r="M268" s="25"/>
      <c r="N268" s="25"/>
      <c r="O268" s="25"/>
      <c r="P268" s="25"/>
    </row>
    <row r="269" spans="1:16" s="26" customFormat="1" ht="15.75" hidden="1" x14ac:dyDescent="0.25">
      <c r="A269" s="440"/>
      <c r="B269" s="25"/>
      <c r="C269" s="437"/>
      <c r="D269" s="358" t="str">
        <f t="shared" si="14"/>
        <v/>
      </c>
      <c r="E269" s="358"/>
      <c r="F269" s="345"/>
      <c r="G269" s="421"/>
      <c r="H269" s="362"/>
      <c r="I269" s="358"/>
      <c r="J269" s="358">
        <f t="shared" si="15"/>
        <v>1</v>
      </c>
      <c r="K269" s="358">
        <f t="shared" si="16"/>
        <v>1</v>
      </c>
      <c r="L269" s="25"/>
      <c r="M269" s="25"/>
      <c r="N269" s="25"/>
      <c r="O269" s="25"/>
      <c r="P269" s="25"/>
    </row>
    <row r="270" spans="1:16" s="26" customFormat="1" ht="15.75" hidden="1" x14ac:dyDescent="0.25">
      <c r="A270" s="440"/>
      <c r="B270" s="25"/>
      <c r="C270" s="437"/>
      <c r="D270" s="358" t="str">
        <f t="shared" si="14"/>
        <v/>
      </c>
      <c r="E270" s="358"/>
      <c r="F270" s="345"/>
      <c r="G270" s="421"/>
      <c r="H270" s="362"/>
      <c r="I270" s="358"/>
      <c r="J270" s="358">
        <f t="shared" si="15"/>
        <v>1</v>
      </c>
      <c r="K270" s="358">
        <f t="shared" si="16"/>
        <v>1</v>
      </c>
      <c r="L270" s="25"/>
      <c r="M270" s="25"/>
      <c r="N270" s="25"/>
      <c r="O270" s="25"/>
      <c r="P270" s="25"/>
    </row>
    <row r="271" spans="1:16" s="26" customFormat="1" ht="15.75" hidden="1" x14ac:dyDescent="0.25">
      <c r="A271" s="440"/>
      <c r="B271" s="25"/>
      <c r="C271" s="437"/>
      <c r="D271" s="358" t="str">
        <f t="shared" si="14"/>
        <v/>
      </c>
      <c r="E271" s="358"/>
      <c r="F271" s="345"/>
      <c r="G271" s="421"/>
      <c r="H271" s="362"/>
      <c r="I271" s="358"/>
      <c r="J271" s="358">
        <f t="shared" si="15"/>
        <v>1</v>
      </c>
      <c r="K271" s="358">
        <f t="shared" si="16"/>
        <v>1</v>
      </c>
      <c r="L271" s="25"/>
      <c r="M271" s="25"/>
      <c r="N271" s="25"/>
      <c r="O271" s="25"/>
      <c r="P271" s="25"/>
    </row>
    <row r="272" spans="1:16" s="26" customFormat="1" ht="15.75" hidden="1" x14ac:dyDescent="0.25">
      <c r="A272" s="440"/>
      <c r="B272" s="25"/>
      <c r="C272" s="437"/>
      <c r="D272" s="358" t="str">
        <f t="shared" si="14"/>
        <v/>
      </c>
      <c r="E272" s="358"/>
      <c r="F272" s="345"/>
      <c r="G272" s="421"/>
      <c r="H272" s="362"/>
      <c r="I272" s="358"/>
      <c r="J272" s="358">
        <f t="shared" si="15"/>
        <v>1</v>
      </c>
      <c r="K272" s="358">
        <f t="shared" si="16"/>
        <v>1</v>
      </c>
      <c r="L272" s="25"/>
      <c r="M272" s="25"/>
      <c r="N272" s="25"/>
      <c r="O272" s="25"/>
      <c r="P272" s="25"/>
    </row>
    <row r="273" spans="1:41" s="26" customFormat="1" ht="15.75" hidden="1" x14ac:dyDescent="0.25">
      <c r="A273" s="440"/>
      <c r="B273" s="25"/>
      <c r="C273" s="437"/>
      <c r="D273" s="358" t="str">
        <f t="shared" si="14"/>
        <v/>
      </c>
      <c r="E273" s="358"/>
      <c r="F273" s="345"/>
      <c r="G273" s="421"/>
      <c r="H273" s="362"/>
      <c r="I273" s="358"/>
      <c r="J273" s="358">
        <f t="shared" si="15"/>
        <v>1</v>
      </c>
      <c r="K273" s="358">
        <f t="shared" si="16"/>
        <v>1</v>
      </c>
      <c r="L273" s="25"/>
      <c r="M273" s="25"/>
      <c r="N273" s="25"/>
      <c r="O273" s="25"/>
      <c r="P273" s="25"/>
    </row>
    <row r="274" spans="1:41" s="26" customFormat="1" ht="15.75" hidden="1" x14ac:dyDescent="0.25">
      <c r="A274" s="440"/>
      <c r="B274" s="25"/>
      <c r="C274" s="437"/>
      <c r="D274" s="358" t="str">
        <f t="shared" si="14"/>
        <v/>
      </c>
      <c r="E274" s="358"/>
      <c r="F274" s="345"/>
      <c r="G274" s="421"/>
      <c r="H274" s="362"/>
      <c r="I274" s="358"/>
      <c r="J274" s="358">
        <f t="shared" si="15"/>
        <v>1</v>
      </c>
      <c r="K274" s="358">
        <f t="shared" si="16"/>
        <v>1</v>
      </c>
      <c r="L274" s="25"/>
      <c r="M274" s="25"/>
      <c r="N274" s="25"/>
      <c r="O274" s="25"/>
      <c r="P274" s="25"/>
    </row>
    <row r="275" spans="1:41" s="26" customFormat="1" ht="15.75" hidden="1" x14ac:dyDescent="0.25">
      <c r="A275" s="440"/>
      <c r="B275" s="25"/>
      <c r="C275" s="437"/>
      <c r="D275" s="358" t="str">
        <f t="shared" si="14"/>
        <v/>
      </c>
      <c r="E275" s="358"/>
      <c r="F275" s="345"/>
      <c r="G275" s="421"/>
      <c r="H275" s="362"/>
      <c r="I275" s="358"/>
      <c r="J275" s="358">
        <f t="shared" si="15"/>
        <v>1</v>
      </c>
      <c r="K275" s="358">
        <f t="shared" si="16"/>
        <v>1</v>
      </c>
      <c r="L275" s="25"/>
      <c r="M275" s="25"/>
      <c r="N275" s="25"/>
      <c r="O275" s="25"/>
      <c r="P275" s="25"/>
    </row>
    <row r="276" spans="1:41" s="26" customFormat="1" ht="15.75" hidden="1" x14ac:dyDescent="0.25">
      <c r="A276" s="440"/>
      <c r="B276" s="25"/>
      <c r="C276" s="437"/>
      <c r="D276" s="358" t="str">
        <f t="shared" si="14"/>
        <v/>
      </c>
      <c r="E276" s="358"/>
      <c r="F276" s="345"/>
      <c r="G276" s="421"/>
      <c r="H276" s="362"/>
      <c r="I276" s="358"/>
      <c r="J276" s="358">
        <f t="shared" si="15"/>
        <v>1</v>
      </c>
      <c r="K276" s="358">
        <f t="shared" si="16"/>
        <v>1</v>
      </c>
      <c r="L276" s="25"/>
      <c r="M276" s="25"/>
      <c r="N276" s="25"/>
      <c r="O276" s="25"/>
      <c r="P276" s="25"/>
    </row>
    <row r="277" spans="1:41" s="26" customFormat="1" ht="15.75" hidden="1" x14ac:dyDescent="0.25">
      <c r="A277" s="440"/>
      <c r="B277" s="25"/>
      <c r="C277" s="437"/>
      <c r="D277" s="358" t="str">
        <f t="shared" si="14"/>
        <v/>
      </c>
      <c r="E277" s="358"/>
      <c r="F277" s="345"/>
      <c r="G277" s="421"/>
      <c r="H277" s="362"/>
      <c r="I277" s="358"/>
      <c r="J277" s="358">
        <f t="shared" si="15"/>
        <v>1</v>
      </c>
      <c r="K277" s="358">
        <f t="shared" si="16"/>
        <v>1</v>
      </c>
      <c r="L277" s="25"/>
      <c r="M277" s="25"/>
      <c r="N277" s="25"/>
      <c r="O277" s="25"/>
      <c r="P277" s="25"/>
    </row>
    <row r="278" spans="1:41" s="26" customFormat="1" ht="15.75" hidden="1" x14ac:dyDescent="0.25">
      <c r="A278" s="440"/>
      <c r="B278" s="25"/>
      <c r="C278" s="437"/>
      <c r="D278" s="358" t="str">
        <f t="shared" si="14"/>
        <v/>
      </c>
      <c r="E278" s="358"/>
      <c r="F278" s="345"/>
      <c r="G278" s="421"/>
      <c r="H278" s="362"/>
      <c r="I278" s="358"/>
      <c r="J278" s="358">
        <f t="shared" si="15"/>
        <v>1</v>
      </c>
      <c r="K278" s="358">
        <f t="shared" si="16"/>
        <v>1</v>
      </c>
      <c r="L278" s="25"/>
      <c r="M278" s="25"/>
      <c r="N278" s="25"/>
      <c r="O278" s="25"/>
      <c r="P278" s="25"/>
    </row>
    <row r="279" spans="1:41" s="26" customFormat="1" ht="15.75" x14ac:dyDescent="0.25">
      <c r="A279" s="25"/>
      <c r="B279" s="25"/>
      <c r="C279" s="356"/>
      <c r="D279" s="120">
        <f>COUNT(D234:D278)</f>
        <v>3</v>
      </c>
      <c r="E279" s="120"/>
      <c r="F279" s="354"/>
      <c r="G279" s="426"/>
      <c r="H279" s="427"/>
      <c r="I279" s="351"/>
      <c r="J279" s="358">
        <f t="shared" si="15"/>
        <v>1</v>
      </c>
      <c r="K279" s="358">
        <f t="shared" si="16"/>
        <v>1</v>
      </c>
      <c r="L279" s="25"/>
      <c r="M279" s="25"/>
      <c r="N279" s="25"/>
      <c r="O279" s="25"/>
      <c r="P279" s="25"/>
    </row>
    <row r="280" spans="1:41" ht="15.75" x14ac:dyDescent="0.25">
      <c r="C280" s="356"/>
      <c r="D280" s="351"/>
      <c r="E280" s="351"/>
      <c r="F280" s="354"/>
      <c r="G280" s="426"/>
      <c r="H280" s="427"/>
      <c r="I280" s="351"/>
      <c r="J280" s="358">
        <f t="shared" si="15"/>
        <v>1</v>
      </c>
      <c r="K280" s="358">
        <f t="shared" si="16"/>
        <v>1</v>
      </c>
    </row>
    <row r="281" spans="1:41" ht="31.5" x14ac:dyDescent="0.25">
      <c r="A281" s="440">
        <v>1</v>
      </c>
      <c r="C281" s="459" t="s">
        <v>42</v>
      </c>
      <c r="D281" s="358">
        <f>D280+1</f>
        <v>1</v>
      </c>
      <c r="E281" s="358"/>
      <c r="F281" s="362" t="s">
        <v>353</v>
      </c>
      <c r="G281" s="420">
        <v>1</v>
      </c>
      <c r="H281" s="362" t="s">
        <v>409</v>
      </c>
      <c r="I281" s="358">
        <v>1</v>
      </c>
      <c r="J281" s="358" t="str">
        <f t="shared" si="15"/>
        <v xml:space="preserve"> </v>
      </c>
      <c r="K281" s="358" t="str">
        <f t="shared" si="16"/>
        <v xml:space="preserve"> </v>
      </c>
      <c r="L281" s="41"/>
      <c r="M281" s="41"/>
      <c r="N281" s="41"/>
      <c r="O281" s="41"/>
      <c r="P281" s="41"/>
      <c r="Q281" s="41"/>
      <c r="R281" s="41"/>
    </row>
    <row r="282" spans="1:41" ht="47.25" x14ac:dyDescent="0.25">
      <c r="A282" s="440"/>
      <c r="C282" s="459"/>
      <c r="D282" s="358">
        <f t="shared" ref="D282:D318" si="17">IF(F282="","",D281+1)</f>
        <v>2</v>
      </c>
      <c r="E282" s="358"/>
      <c r="F282" s="345" t="s">
        <v>354</v>
      </c>
      <c r="G282" s="421">
        <v>1</v>
      </c>
      <c r="H282" s="362" t="s">
        <v>408</v>
      </c>
      <c r="I282" s="358">
        <v>1</v>
      </c>
      <c r="J282" s="358" t="str">
        <f t="shared" si="15"/>
        <v xml:space="preserve"> </v>
      </c>
      <c r="K282" s="358" t="str">
        <f t="shared" si="16"/>
        <v xml:space="preserve"> </v>
      </c>
    </row>
    <row r="283" spans="1:41" ht="47.25" x14ac:dyDescent="0.25">
      <c r="A283" s="440"/>
      <c r="C283" s="459"/>
      <c r="D283" s="358">
        <f t="shared" si="17"/>
        <v>3</v>
      </c>
      <c r="E283" s="358" t="str">
        <f>"'s "</f>
        <v xml:space="preserve">'s </v>
      </c>
      <c r="F283" s="422" t="s">
        <v>459</v>
      </c>
      <c r="G283" s="423">
        <v>1</v>
      </c>
      <c r="H283" s="362" t="s">
        <v>459</v>
      </c>
      <c r="I283" s="358">
        <v>1</v>
      </c>
      <c r="J283" s="358">
        <f t="shared" si="15"/>
        <v>1</v>
      </c>
      <c r="K283" s="358">
        <f t="shared" si="16"/>
        <v>1</v>
      </c>
    </row>
    <row r="284" spans="1:41" ht="15.75" x14ac:dyDescent="0.25">
      <c r="A284" s="440"/>
      <c r="C284" s="459"/>
      <c r="D284" s="358" t="str">
        <f t="shared" si="17"/>
        <v/>
      </c>
      <c r="E284" s="358" t="str">
        <f>"'s "</f>
        <v xml:space="preserve">'s </v>
      </c>
      <c r="F284" s="422"/>
      <c r="G284" s="423"/>
      <c r="H284" s="362"/>
      <c r="I284" s="358"/>
      <c r="J284" s="358">
        <f t="shared" si="15"/>
        <v>1</v>
      </c>
      <c r="K284" s="358">
        <f t="shared" si="16"/>
        <v>1</v>
      </c>
    </row>
    <row r="285" spans="1:41" ht="15.75" x14ac:dyDescent="0.25">
      <c r="A285" s="440"/>
      <c r="C285" s="459"/>
      <c r="D285" s="358" t="str">
        <f t="shared" si="17"/>
        <v/>
      </c>
      <c r="E285" s="358"/>
      <c r="F285" s="345"/>
      <c r="G285" s="421"/>
      <c r="H285" s="362"/>
      <c r="I285" s="358"/>
      <c r="J285" s="358">
        <f t="shared" si="15"/>
        <v>1</v>
      </c>
      <c r="K285" s="358">
        <f t="shared" si="16"/>
        <v>1</v>
      </c>
    </row>
    <row r="286" spans="1:41" ht="15.75" x14ac:dyDescent="0.25">
      <c r="A286" s="440"/>
      <c r="C286" s="459"/>
      <c r="D286" s="358" t="str">
        <f t="shared" si="17"/>
        <v/>
      </c>
      <c r="E286" s="358"/>
      <c r="F286" s="345"/>
      <c r="G286" s="421"/>
      <c r="H286" s="362"/>
      <c r="I286" s="358"/>
      <c r="J286" s="358">
        <f t="shared" si="15"/>
        <v>1</v>
      </c>
      <c r="K286" s="358">
        <f t="shared" si="16"/>
        <v>1</v>
      </c>
    </row>
    <row r="287" spans="1:41" ht="15.75" x14ac:dyDescent="0.25">
      <c r="A287" s="440"/>
      <c r="C287" s="459"/>
      <c r="D287" s="358" t="str">
        <f t="shared" si="17"/>
        <v/>
      </c>
      <c r="E287" s="358" t="str">
        <f>"'s "</f>
        <v xml:space="preserve">'s </v>
      </c>
      <c r="F287" s="422"/>
      <c r="G287" s="423"/>
      <c r="H287" s="362"/>
      <c r="I287" s="358"/>
      <c r="J287" s="358">
        <f t="shared" si="15"/>
        <v>1</v>
      </c>
      <c r="K287" s="358">
        <f t="shared" si="16"/>
        <v>1</v>
      </c>
    </row>
    <row r="288" spans="1:41" ht="15.75" x14ac:dyDescent="0.25">
      <c r="A288" s="440"/>
      <c r="C288" s="459"/>
      <c r="D288" s="358" t="str">
        <f t="shared" si="17"/>
        <v/>
      </c>
      <c r="E288" s="358"/>
      <c r="F288" s="345"/>
      <c r="G288" s="421"/>
      <c r="H288" s="362"/>
      <c r="I288" s="358"/>
      <c r="J288" s="358">
        <f t="shared" si="15"/>
        <v>1</v>
      </c>
      <c r="K288" s="358">
        <f t="shared" si="16"/>
        <v>1</v>
      </c>
      <c r="L288" s="32">
        <v>1</v>
      </c>
      <c r="M288" s="32" t="s">
        <v>554</v>
      </c>
      <c r="N288" s="32"/>
      <c r="O288" s="32"/>
      <c r="P288" s="32"/>
      <c r="Q288" s="32" t="s">
        <v>547</v>
      </c>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row>
    <row r="289" spans="1:11" ht="15.75" x14ac:dyDescent="0.25">
      <c r="A289" s="440"/>
      <c r="C289" s="459"/>
      <c r="D289" s="358" t="str">
        <f t="shared" si="17"/>
        <v/>
      </c>
      <c r="E289" s="358"/>
      <c r="F289" s="345"/>
      <c r="G289" s="424"/>
      <c r="H289" s="362"/>
      <c r="I289" s="358"/>
      <c r="J289" s="358">
        <f t="shared" si="15"/>
        <v>1</v>
      </c>
      <c r="K289" s="358">
        <f t="shared" si="16"/>
        <v>1</v>
      </c>
    </row>
    <row r="290" spans="1:11" ht="15.75" x14ac:dyDescent="0.25">
      <c r="A290" s="440"/>
      <c r="C290" s="459"/>
      <c r="D290" s="358" t="str">
        <f t="shared" si="17"/>
        <v/>
      </c>
      <c r="E290" s="358"/>
      <c r="F290" s="345"/>
      <c r="G290" s="421"/>
      <c r="H290" s="362"/>
      <c r="I290" s="358"/>
      <c r="J290" s="358">
        <f t="shared" si="15"/>
        <v>1</v>
      </c>
      <c r="K290" s="358">
        <f t="shared" si="16"/>
        <v>1</v>
      </c>
    </row>
    <row r="291" spans="1:11" ht="15.75" x14ac:dyDescent="0.25">
      <c r="A291" s="440"/>
      <c r="C291" s="459"/>
      <c r="D291" s="358" t="str">
        <f t="shared" si="17"/>
        <v/>
      </c>
      <c r="E291" s="358"/>
      <c r="F291" s="345"/>
      <c r="G291" s="421"/>
      <c r="H291" s="362"/>
      <c r="I291" s="358"/>
      <c r="J291" s="358">
        <f t="shared" si="15"/>
        <v>1</v>
      </c>
      <c r="K291" s="358">
        <f t="shared" si="16"/>
        <v>1</v>
      </c>
    </row>
    <row r="292" spans="1:11" ht="15.75" hidden="1" x14ac:dyDescent="0.25">
      <c r="A292" s="440"/>
      <c r="C292" s="459"/>
      <c r="D292" s="358" t="str">
        <f t="shared" si="17"/>
        <v/>
      </c>
      <c r="E292" s="358"/>
      <c r="F292" s="360"/>
      <c r="G292" s="420"/>
      <c r="H292" s="362"/>
      <c r="I292" s="358"/>
      <c r="J292" s="358">
        <f t="shared" si="15"/>
        <v>1</v>
      </c>
      <c r="K292" s="358">
        <f t="shared" si="16"/>
        <v>1</v>
      </c>
    </row>
    <row r="293" spans="1:11" ht="15.75" hidden="1" x14ac:dyDescent="0.25">
      <c r="A293" s="440"/>
      <c r="C293" s="459"/>
      <c r="D293" s="358" t="str">
        <f t="shared" si="17"/>
        <v/>
      </c>
      <c r="E293" s="358"/>
      <c r="F293" s="362"/>
      <c r="G293" s="420"/>
      <c r="H293" s="362"/>
      <c r="I293" s="358"/>
      <c r="J293" s="358">
        <f t="shared" si="15"/>
        <v>1</v>
      </c>
      <c r="K293" s="358">
        <f t="shared" si="16"/>
        <v>1</v>
      </c>
    </row>
    <row r="294" spans="1:11" ht="15.75" hidden="1" x14ac:dyDescent="0.25">
      <c r="A294" s="440"/>
      <c r="C294" s="459"/>
      <c r="D294" s="358" t="str">
        <f t="shared" si="17"/>
        <v/>
      </c>
      <c r="E294" s="358"/>
      <c r="F294" s="360"/>
      <c r="G294" s="420"/>
      <c r="H294" s="362"/>
      <c r="I294" s="358"/>
      <c r="J294" s="358">
        <f t="shared" si="15"/>
        <v>1</v>
      </c>
      <c r="K294" s="358">
        <f t="shared" si="16"/>
        <v>1</v>
      </c>
    </row>
    <row r="295" spans="1:11" ht="15.75" hidden="1" x14ac:dyDescent="0.25">
      <c r="A295" s="440"/>
      <c r="C295" s="459"/>
      <c r="D295" s="358" t="str">
        <f t="shared" si="17"/>
        <v/>
      </c>
      <c r="E295" s="358"/>
      <c r="F295" s="362"/>
      <c r="G295" s="420"/>
      <c r="H295" s="362"/>
      <c r="I295" s="358"/>
      <c r="J295" s="358">
        <f t="shared" si="15"/>
        <v>1</v>
      </c>
      <c r="K295" s="358">
        <f t="shared" si="16"/>
        <v>1</v>
      </c>
    </row>
    <row r="296" spans="1:11" ht="15.75" hidden="1" x14ac:dyDescent="0.25">
      <c r="A296" s="440"/>
      <c r="C296" s="459"/>
      <c r="D296" s="358" t="str">
        <f t="shared" si="17"/>
        <v/>
      </c>
      <c r="E296" s="358"/>
      <c r="F296" s="345"/>
      <c r="G296" s="421"/>
      <c r="H296" s="362"/>
      <c r="I296" s="358"/>
      <c r="J296" s="358">
        <f t="shared" si="15"/>
        <v>1</v>
      </c>
      <c r="K296" s="358">
        <f t="shared" si="16"/>
        <v>1</v>
      </c>
    </row>
    <row r="297" spans="1:11" ht="15.75" hidden="1" x14ac:dyDescent="0.25">
      <c r="A297" s="440"/>
      <c r="C297" s="459"/>
      <c r="D297" s="358" t="str">
        <f t="shared" si="17"/>
        <v/>
      </c>
      <c r="E297" s="358"/>
      <c r="F297" s="345"/>
      <c r="G297" s="421"/>
      <c r="H297" s="362"/>
      <c r="I297" s="358"/>
      <c r="J297" s="358">
        <f t="shared" si="15"/>
        <v>1</v>
      </c>
      <c r="K297" s="358">
        <f t="shared" si="16"/>
        <v>1</v>
      </c>
    </row>
    <row r="298" spans="1:11" ht="15.75" hidden="1" x14ac:dyDescent="0.25">
      <c r="A298" s="440"/>
      <c r="C298" s="459"/>
      <c r="D298" s="358" t="str">
        <f t="shared" si="17"/>
        <v/>
      </c>
      <c r="E298" s="358"/>
      <c r="F298" s="345"/>
      <c r="G298" s="421"/>
      <c r="H298" s="362"/>
      <c r="I298" s="358"/>
      <c r="J298" s="358">
        <f t="shared" si="15"/>
        <v>1</v>
      </c>
      <c r="K298" s="358">
        <f t="shared" si="16"/>
        <v>1</v>
      </c>
    </row>
    <row r="299" spans="1:11" ht="15.75" hidden="1" x14ac:dyDescent="0.25">
      <c r="A299" s="440"/>
      <c r="C299" s="459"/>
      <c r="D299" s="358" t="str">
        <f t="shared" si="17"/>
        <v/>
      </c>
      <c r="E299" s="358"/>
      <c r="F299" s="345"/>
      <c r="G299" s="421"/>
      <c r="H299" s="362"/>
      <c r="I299" s="358"/>
      <c r="J299" s="358">
        <f t="shared" si="15"/>
        <v>1</v>
      </c>
      <c r="K299" s="358">
        <f t="shared" si="16"/>
        <v>1</v>
      </c>
    </row>
    <row r="300" spans="1:11" ht="15.75" hidden="1" x14ac:dyDescent="0.25">
      <c r="A300" s="440"/>
      <c r="C300" s="459"/>
      <c r="D300" s="358" t="str">
        <f t="shared" si="17"/>
        <v/>
      </c>
      <c r="E300" s="358"/>
      <c r="F300" s="345"/>
      <c r="G300" s="421"/>
      <c r="H300" s="362"/>
      <c r="I300" s="358"/>
      <c r="J300" s="358">
        <f t="shared" si="15"/>
        <v>1</v>
      </c>
      <c r="K300" s="358">
        <f t="shared" si="16"/>
        <v>1</v>
      </c>
    </row>
    <row r="301" spans="1:11" ht="15.75" hidden="1" x14ac:dyDescent="0.25">
      <c r="A301" s="440"/>
      <c r="C301" s="459"/>
      <c r="D301" s="358" t="str">
        <f t="shared" si="17"/>
        <v/>
      </c>
      <c r="E301" s="358"/>
      <c r="F301" s="345"/>
      <c r="G301" s="421"/>
      <c r="H301" s="362"/>
      <c r="I301" s="358"/>
      <c r="J301" s="358">
        <f t="shared" si="15"/>
        <v>1</v>
      </c>
      <c r="K301" s="358">
        <f t="shared" si="16"/>
        <v>1</v>
      </c>
    </row>
    <row r="302" spans="1:11" ht="15.75" hidden="1" x14ac:dyDescent="0.25">
      <c r="A302" s="440"/>
      <c r="C302" s="459"/>
      <c r="D302" s="358" t="str">
        <f t="shared" si="17"/>
        <v/>
      </c>
      <c r="E302" s="358"/>
      <c r="F302" s="345"/>
      <c r="G302" s="421"/>
      <c r="H302" s="362"/>
      <c r="I302" s="358"/>
      <c r="J302" s="358">
        <f t="shared" si="15"/>
        <v>1</v>
      </c>
      <c r="K302" s="358">
        <f t="shared" si="16"/>
        <v>1</v>
      </c>
    </row>
    <row r="303" spans="1:11" ht="15.75" hidden="1" x14ac:dyDescent="0.25">
      <c r="A303" s="440"/>
      <c r="C303" s="459"/>
      <c r="D303" s="358" t="str">
        <f t="shared" si="17"/>
        <v/>
      </c>
      <c r="E303" s="358"/>
      <c r="F303" s="345"/>
      <c r="G303" s="421"/>
      <c r="H303" s="362"/>
      <c r="I303" s="358"/>
      <c r="J303" s="358">
        <f t="shared" si="15"/>
        <v>1</v>
      </c>
      <c r="K303" s="358">
        <f t="shared" si="16"/>
        <v>1</v>
      </c>
    </row>
    <row r="304" spans="1:11" ht="15.75" hidden="1" x14ac:dyDescent="0.25">
      <c r="A304" s="440"/>
      <c r="C304" s="459"/>
      <c r="D304" s="358" t="str">
        <f t="shared" si="17"/>
        <v/>
      </c>
      <c r="E304" s="358"/>
      <c r="F304" s="345"/>
      <c r="G304" s="421"/>
      <c r="H304" s="362"/>
      <c r="I304" s="358"/>
      <c r="J304" s="358">
        <f t="shared" si="15"/>
        <v>1</v>
      </c>
      <c r="K304" s="358">
        <f t="shared" si="16"/>
        <v>1</v>
      </c>
    </row>
    <row r="305" spans="1:11" ht="15.75" hidden="1" x14ac:dyDescent="0.25">
      <c r="A305" s="440"/>
      <c r="C305" s="459"/>
      <c r="D305" s="358" t="str">
        <f t="shared" si="17"/>
        <v/>
      </c>
      <c r="E305" s="358"/>
      <c r="F305" s="345"/>
      <c r="G305" s="421"/>
      <c r="H305" s="362"/>
      <c r="I305" s="358"/>
      <c r="J305" s="358">
        <f t="shared" si="15"/>
        <v>1</v>
      </c>
      <c r="K305" s="358">
        <f t="shared" si="16"/>
        <v>1</v>
      </c>
    </row>
    <row r="306" spans="1:11" ht="15.75" hidden="1" x14ac:dyDescent="0.25">
      <c r="A306" s="440"/>
      <c r="C306" s="459"/>
      <c r="D306" s="358" t="str">
        <f t="shared" si="17"/>
        <v/>
      </c>
      <c r="E306" s="358"/>
      <c r="F306" s="345"/>
      <c r="G306" s="421"/>
      <c r="H306" s="362"/>
      <c r="I306" s="358"/>
      <c r="J306" s="358">
        <f t="shared" si="15"/>
        <v>1</v>
      </c>
      <c r="K306" s="358">
        <f t="shared" si="16"/>
        <v>1</v>
      </c>
    </row>
    <row r="307" spans="1:11" ht="15.75" hidden="1" x14ac:dyDescent="0.25">
      <c r="A307" s="440"/>
      <c r="C307" s="459"/>
      <c r="D307" s="358" t="str">
        <f t="shared" si="17"/>
        <v/>
      </c>
      <c r="E307" s="358"/>
      <c r="F307" s="345"/>
      <c r="G307" s="421"/>
      <c r="H307" s="362"/>
      <c r="I307" s="358"/>
      <c r="J307" s="358">
        <f t="shared" si="15"/>
        <v>1</v>
      </c>
      <c r="K307" s="358">
        <f t="shared" si="16"/>
        <v>1</v>
      </c>
    </row>
    <row r="308" spans="1:11" ht="15.75" hidden="1" x14ac:dyDescent="0.25">
      <c r="A308" s="440"/>
      <c r="C308" s="459"/>
      <c r="D308" s="358" t="str">
        <f t="shared" si="17"/>
        <v/>
      </c>
      <c r="E308" s="358"/>
      <c r="F308" s="345"/>
      <c r="G308" s="421"/>
      <c r="H308" s="362"/>
      <c r="I308" s="358"/>
      <c r="J308" s="358">
        <f t="shared" si="15"/>
        <v>1</v>
      </c>
      <c r="K308" s="358">
        <f t="shared" si="16"/>
        <v>1</v>
      </c>
    </row>
    <row r="309" spans="1:11" ht="15.75" hidden="1" x14ac:dyDescent="0.25">
      <c r="A309" s="440"/>
      <c r="C309" s="459"/>
      <c r="D309" s="358" t="str">
        <f t="shared" si="17"/>
        <v/>
      </c>
      <c r="E309" s="358"/>
      <c r="F309" s="345"/>
      <c r="G309" s="421"/>
      <c r="H309" s="362"/>
      <c r="I309" s="358"/>
      <c r="J309" s="358">
        <f t="shared" si="15"/>
        <v>1</v>
      </c>
      <c r="K309" s="358">
        <f t="shared" si="16"/>
        <v>1</v>
      </c>
    </row>
    <row r="310" spans="1:11" ht="15.75" hidden="1" x14ac:dyDescent="0.25">
      <c r="A310" s="440"/>
      <c r="C310" s="459"/>
      <c r="D310" s="358" t="str">
        <f t="shared" si="17"/>
        <v/>
      </c>
      <c r="E310" s="358"/>
      <c r="F310" s="345"/>
      <c r="G310" s="421"/>
      <c r="H310" s="362"/>
      <c r="I310" s="358"/>
      <c r="J310" s="358">
        <f t="shared" si="15"/>
        <v>1</v>
      </c>
      <c r="K310" s="358">
        <f t="shared" si="16"/>
        <v>1</v>
      </c>
    </row>
    <row r="311" spans="1:11" ht="15.75" hidden="1" x14ac:dyDescent="0.25">
      <c r="A311" s="440"/>
      <c r="C311" s="459"/>
      <c r="D311" s="358" t="str">
        <f t="shared" si="17"/>
        <v/>
      </c>
      <c r="E311" s="358"/>
      <c r="F311" s="345"/>
      <c r="G311" s="421"/>
      <c r="H311" s="362"/>
      <c r="I311" s="358"/>
      <c r="J311" s="358">
        <f t="shared" si="15"/>
        <v>1</v>
      </c>
      <c r="K311" s="358">
        <f t="shared" si="16"/>
        <v>1</v>
      </c>
    </row>
    <row r="312" spans="1:11" ht="15.75" hidden="1" x14ac:dyDescent="0.25">
      <c r="A312" s="440"/>
      <c r="C312" s="459"/>
      <c r="D312" s="358" t="str">
        <f t="shared" si="17"/>
        <v/>
      </c>
      <c r="E312" s="358"/>
      <c r="F312" s="345"/>
      <c r="G312" s="421"/>
      <c r="H312" s="362"/>
      <c r="I312" s="358"/>
      <c r="J312" s="358">
        <f t="shared" si="15"/>
        <v>1</v>
      </c>
      <c r="K312" s="358">
        <f t="shared" si="16"/>
        <v>1</v>
      </c>
    </row>
    <row r="313" spans="1:11" ht="15.75" hidden="1" x14ac:dyDescent="0.25">
      <c r="A313" s="440"/>
      <c r="C313" s="459"/>
      <c r="D313" s="358" t="str">
        <f t="shared" si="17"/>
        <v/>
      </c>
      <c r="E313" s="358"/>
      <c r="F313" s="345"/>
      <c r="G313" s="421"/>
      <c r="H313" s="362"/>
      <c r="I313" s="358"/>
      <c r="J313" s="358">
        <f t="shared" si="15"/>
        <v>1</v>
      </c>
      <c r="K313" s="358">
        <f t="shared" si="16"/>
        <v>1</v>
      </c>
    </row>
    <row r="314" spans="1:11" ht="15.75" hidden="1" x14ac:dyDescent="0.25">
      <c r="A314" s="440"/>
      <c r="C314" s="459"/>
      <c r="D314" s="358" t="str">
        <f t="shared" si="17"/>
        <v/>
      </c>
      <c r="E314" s="358"/>
      <c r="F314" s="345"/>
      <c r="G314" s="421"/>
      <c r="H314" s="362"/>
      <c r="I314" s="358"/>
      <c r="J314" s="358">
        <f t="shared" si="15"/>
        <v>1</v>
      </c>
      <c r="K314" s="358">
        <f t="shared" si="16"/>
        <v>1</v>
      </c>
    </row>
    <row r="315" spans="1:11" ht="15.75" hidden="1" x14ac:dyDescent="0.25">
      <c r="A315" s="440"/>
      <c r="C315" s="459"/>
      <c r="D315" s="358" t="str">
        <f t="shared" si="17"/>
        <v/>
      </c>
      <c r="E315" s="358"/>
      <c r="F315" s="345"/>
      <c r="G315" s="421"/>
      <c r="H315" s="362"/>
      <c r="I315" s="358"/>
      <c r="J315" s="358">
        <f t="shared" si="15"/>
        <v>1</v>
      </c>
      <c r="K315" s="358">
        <f t="shared" si="16"/>
        <v>1</v>
      </c>
    </row>
    <row r="316" spans="1:11" ht="15.75" hidden="1" x14ac:dyDescent="0.25">
      <c r="A316" s="440"/>
      <c r="C316" s="459"/>
      <c r="D316" s="358" t="str">
        <f t="shared" si="17"/>
        <v/>
      </c>
      <c r="E316" s="358"/>
      <c r="F316" s="362"/>
      <c r="G316" s="420"/>
      <c r="H316" s="362"/>
      <c r="I316" s="358"/>
      <c r="J316" s="358">
        <f t="shared" si="15"/>
        <v>1</v>
      </c>
      <c r="K316" s="358">
        <f t="shared" si="16"/>
        <v>1</v>
      </c>
    </row>
    <row r="317" spans="1:11" ht="15.75" hidden="1" x14ac:dyDescent="0.25">
      <c r="A317" s="440"/>
      <c r="C317" s="459"/>
      <c r="D317" s="358" t="str">
        <f t="shared" si="17"/>
        <v/>
      </c>
      <c r="E317" s="358"/>
      <c r="F317" s="362"/>
      <c r="G317" s="420"/>
      <c r="H317" s="362"/>
      <c r="I317" s="358"/>
      <c r="J317" s="358">
        <f t="shared" si="15"/>
        <v>1</v>
      </c>
      <c r="K317" s="358">
        <f t="shared" si="16"/>
        <v>1</v>
      </c>
    </row>
    <row r="318" spans="1:11" ht="15.75" hidden="1" x14ac:dyDescent="0.25">
      <c r="A318" s="440"/>
      <c r="C318" s="459"/>
      <c r="D318" s="358" t="str">
        <f t="shared" si="17"/>
        <v/>
      </c>
      <c r="E318" s="358"/>
      <c r="F318" s="345"/>
      <c r="G318" s="421"/>
      <c r="H318" s="362"/>
      <c r="I318" s="358"/>
      <c r="J318" s="358">
        <f t="shared" si="15"/>
        <v>1</v>
      </c>
      <c r="K318" s="358">
        <f t="shared" si="16"/>
        <v>1</v>
      </c>
    </row>
    <row r="319" spans="1:11" ht="15.75" x14ac:dyDescent="0.25">
      <c r="C319" s="356"/>
      <c r="D319" s="120">
        <f>COUNT(D281:D318)</f>
        <v>3</v>
      </c>
      <c r="E319" s="120"/>
      <c r="F319" s="354"/>
      <c r="G319" s="426"/>
      <c r="H319" s="427"/>
      <c r="I319" s="351"/>
      <c r="J319" s="358">
        <f t="shared" si="15"/>
        <v>1</v>
      </c>
      <c r="K319" s="358">
        <f t="shared" si="16"/>
        <v>1</v>
      </c>
    </row>
    <row r="320" spans="1:11" ht="15.75" x14ac:dyDescent="0.25">
      <c r="C320" s="356"/>
      <c r="D320" s="351"/>
      <c r="E320" s="351"/>
      <c r="F320" s="354"/>
      <c r="G320" s="426"/>
      <c r="H320" s="427"/>
      <c r="I320" s="351"/>
      <c r="J320" s="358">
        <f t="shared" si="15"/>
        <v>1</v>
      </c>
      <c r="K320" s="358">
        <f t="shared" si="16"/>
        <v>1</v>
      </c>
    </row>
    <row r="321" spans="1:41" ht="15.75" x14ac:dyDescent="0.25">
      <c r="C321" s="356"/>
      <c r="D321" s="355"/>
      <c r="E321" s="355"/>
      <c r="F321" s="354"/>
      <c r="G321" s="426"/>
      <c r="H321" s="427"/>
      <c r="I321" s="351"/>
      <c r="J321" s="358">
        <f t="shared" si="15"/>
        <v>1</v>
      </c>
      <c r="K321" s="358">
        <f t="shared" si="16"/>
        <v>1</v>
      </c>
    </row>
    <row r="322" spans="1:41" ht="31.5" x14ac:dyDescent="0.25">
      <c r="A322" s="440">
        <v>2</v>
      </c>
      <c r="C322" s="460" t="s">
        <v>57</v>
      </c>
      <c r="D322" s="358">
        <f>D321+1</f>
        <v>1</v>
      </c>
      <c r="E322" s="358"/>
      <c r="F322" s="362" t="s">
        <v>244</v>
      </c>
      <c r="G322" s="420">
        <v>1</v>
      </c>
      <c r="H322" s="362" t="s">
        <v>410</v>
      </c>
      <c r="I322" s="358">
        <v>1</v>
      </c>
      <c r="J322" s="358" t="str">
        <f t="shared" si="15"/>
        <v xml:space="preserve"> </v>
      </c>
      <c r="K322" s="358" t="str">
        <f t="shared" si="16"/>
        <v xml:space="preserve"> </v>
      </c>
    </row>
    <row r="323" spans="1:41" ht="47.25" x14ac:dyDescent="0.25">
      <c r="A323" s="440"/>
      <c r="C323" s="460"/>
      <c r="D323" s="358">
        <f t="shared" ref="D323:D368" si="18">IF(F323="","",D322+1)</f>
        <v>2</v>
      </c>
      <c r="E323" s="358" t="str">
        <f>"'s "</f>
        <v xml:space="preserve">'s </v>
      </c>
      <c r="F323" s="422" t="s">
        <v>355</v>
      </c>
      <c r="G323" s="423">
        <v>1</v>
      </c>
      <c r="H323" s="362" t="s">
        <v>414</v>
      </c>
      <c r="I323" s="358">
        <v>1</v>
      </c>
      <c r="J323" s="358">
        <f t="shared" si="15"/>
        <v>1</v>
      </c>
      <c r="K323" s="358">
        <f t="shared" si="16"/>
        <v>1</v>
      </c>
    </row>
    <row r="324" spans="1:41" ht="47.25" x14ac:dyDescent="0.25">
      <c r="A324" s="440"/>
      <c r="C324" s="460"/>
      <c r="D324" s="358">
        <f t="shared" si="18"/>
        <v>3</v>
      </c>
      <c r="E324" s="358" t="str">
        <f>"'s "</f>
        <v xml:space="preserve">'s </v>
      </c>
      <c r="F324" s="422" t="s">
        <v>356</v>
      </c>
      <c r="G324" s="423">
        <v>1</v>
      </c>
      <c r="H324" s="362" t="s">
        <v>413</v>
      </c>
      <c r="I324" s="358">
        <v>1</v>
      </c>
      <c r="J324" s="358">
        <f t="shared" si="15"/>
        <v>1</v>
      </c>
      <c r="K324" s="358">
        <f t="shared" si="16"/>
        <v>1</v>
      </c>
    </row>
    <row r="325" spans="1:41" ht="15.75" x14ac:dyDescent="0.25">
      <c r="A325" s="440"/>
      <c r="C325" s="460"/>
      <c r="D325" s="358" t="str">
        <f t="shared" si="18"/>
        <v/>
      </c>
      <c r="E325" s="358"/>
      <c r="F325" s="345"/>
      <c r="G325" s="421"/>
      <c r="H325" s="362"/>
      <c r="I325" s="358"/>
      <c r="J325" s="358">
        <f t="shared" si="15"/>
        <v>1</v>
      </c>
      <c r="K325" s="358">
        <f t="shared" si="16"/>
        <v>1</v>
      </c>
    </row>
    <row r="326" spans="1:41" ht="15.75" x14ac:dyDescent="0.25">
      <c r="A326" s="440"/>
      <c r="C326" s="460"/>
      <c r="D326" s="358" t="str">
        <f t="shared" si="18"/>
        <v/>
      </c>
      <c r="E326" s="358"/>
      <c r="F326" s="345"/>
      <c r="G326" s="421"/>
      <c r="H326" s="362"/>
      <c r="I326" s="358"/>
      <c r="J326" s="358">
        <f t="shared" ref="J326:J389" si="19">IF(AND(E326="'s ",LEFT(F326,1)=" "),1,IF(OR(LEFT(F326,1)&lt;&gt;" ",RIGHT(F326,1)=" ",),1," "))</f>
        <v>1</v>
      </c>
      <c r="K326" s="358">
        <f t="shared" ref="K326:K389" si="20">IF(AND(E326="'s ",LEFT(H326,1)=" "),1,IF(OR(LEFT(H326,1)&lt;&gt;" ",RIGHT(H326,1)=" ",),1," "))</f>
        <v>1</v>
      </c>
    </row>
    <row r="327" spans="1:41" ht="15.75" x14ac:dyDescent="0.25">
      <c r="A327" s="440"/>
      <c r="C327" s="460"/>
      <c r="D327" s="358" t="str">
        <f t="shared" si="18"/>
        <v/>
      </c>
      <c r="E327" s="358" t="str">
        <f>"'s "</f>
        <v xml:space="preserve">'s </v>
      </c>
      <c r="F327" s="422"/>
      <c r="G327" s="423"/>
      <c r="H327" s="345"/>
      <c r="I327" s="358"/>
      <c r="J327" s="358">
        <f t="shared" si="19"/>
        <v>1</v>
      </c>
      <c r="K327" s="358">
        <f t="shared" si="20"/>
        <v>1</v>
      </c>
    </row>
    <row r="328" spans="1:41" ht="15.75" x14ac:dyDescent="0.25">
      <c r="A328" s="440"/>
      <c r="C328" s="460"/>
      <c r="D328" s="358" t="str">
        <f t="shared" si="18"/>
        <v/>
      </c>
      <c r="E328" s="358"/>
      <c r="F328" s="345"/>
      <c r="G328" s="421"/>
      <c r="H328" s="362"/>
      <c r="I328" s="358"/>
      <c r="J328" s="358">
        <f t="shared" si="19"/>
        <v>1</v>
      </c>
      <c r="K328" s="358">
        <f t="shared" si="20"/>
        <v>1</v>
      </c>
      <c r="L328" s="32">
        <v>1</v>
      </c>
      <c r="M328" s="32" t="s">
        <v>554</v>
      </c>
      <c r="N328" s="32"/>
      <c r="O328" s="32"/>
      <c r="P328" s="32"/>
      <c r="Q328" s="32" t="s">
        <v>547</v>
      </c>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row>
    <row r="329" spans="1:41" ht="15.75" x14ac:dyDescent="0.25">
      <c r="A329" s="440"/>
      <c r="C329" s="460"/>
      <c r="D329" s="358" t="str">
        <f t="shared" si="18"/>
        <v/>
      </c>
      <c r="E329" s="358"/>
      <c r="F329" s="345"/>
      <c r="G329" s="424"/>
      <c r="H329" s="362"/>
      <c r="I329" s="358"/>
      <c r="J329" s="358">
        <f t="shared" si="19"/>
        <v>1</v>
      </c>
      <c r="K329" s="358">
        <f t="shared" si="20"/>
        <v>1</v>
      </c>
    </row>
    <row r="330" spans="1:41" ht="15.75" x14ac:dyDescent="0.25">
      <c r="A330" s="440"/>
      <c r="C330" s="460"/>
      <c r="D330" s="358" t="str">
        <f t="shared" si="18"/>
        <v/>
      </c>
      <c r="E330" s="358"/>
      <c r="F330" s="345"/>
      <c r="G330" s="421"/>
      <c r="H330" s="362"/>
      <c r="I330" s="358"/>
      <c r="J330" s="358">
        <f t="shared" si="19"/>
        <v>1</v>
      </c>
      <c r="K330" s="358">
        <f t="shared" si="20"/>
        <v>1</v>
      </c>
    </row>
    <row r="331" spans="1:41" ht="15.75" x14ac:dyDescent="0.25">
      <c r="A331" s="440"/>
      <c r="C331" s="460"/>
      <c r="D331" s="358" t="str">
        <f t="shared" si="18"/>
        <v/>
      </c>
      <c r="E331" s="358"/>
      <c r="F331" s="360"/>
      <c r="G331" s="421"/>
      <c r="H331" s="345"/>
      <c r="I331" s="358"/>
      <c r="J331" s="358">
        <f t="shared" si="19"/>
        <v>1</v>
      </c>
      <c r="K331" s="358">
        <f t="shared" si="20"/>
        <v>1</v>
      </c>
      <c r="L331" s="32">
        <v>1</v>
      </c>
      <c r="M331" s="32" t="s">
        <v>554</v>
      </c>
      <c r="N331" s="32"/>
      <c r="O331" s="32"/>
      <c r="P331" s="32"/>
      <c r="Q331" s="32" t="s">
        <v>547</v>
      </c>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row>
    <row r="332" spans="1:41" ht="15.75" x14ac:dyDescent="0.25">
      <c r="A332" s="440"/>
      <c r="C332" s="460"/>
      <c r="D332" s="358" t="str">
        <f t="shared" si="18"/>
        <v/>
      </c>
      <c r="E332" s="358"/>
      <c r="F332" s="362"/>
      <c r="G332" s="420"/>
      <c r="H332" s="362"/>
      <c r="I332" s="358"/>
      <c r="J332" s="358">
        <f t="shared" si="19"/>
        <v>1</v>
      </c>
      <c r="K332" s="358">
        <f t="shared" si="20"/>
        <v>1</v>
      </c>
      <c r="L332" s="32">
        <v>1</v>
      </c>
      <c r="M332" s="32" t="s">
        <v>544</v>
      </c>
      <c r="N332" s="32"/>
      <c r="O332" s="32"/>
      <c r="P332" s="32"/>
      <c r="Q332" s="32" t="s">
        <v>547</v>
      </c>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row>
    <row r="333" spans="1:41" ht="15.75" x14ac:dyDescent="0.25">
      <c r="A333" s="440"/>
      <c r="C333" s="460"/>
      <c r="D333" s="358" t="str">
        <f t="shared" si="18"/>
        <v/>
      </c>
      <c r="E333" s="358"/>
      <c r="F333" s="345"/>
      <c r="G333" s="420"/>
      <c r="H333" s="362"/>
      <c r="I333" s="358"/>
      <c r="J333" s="358">
        <f t="shared" si="19"/>
        <v>1</v>
      </c>
      <c r="K333" s="358">
        <f t="shared" si="20"/>
        <v>1</v>
      </c>
    </row>
    <row r="334" spans="1:41" ht="15.75" hidden="1" x14ac:dyDescent="0.25">
      <c r="A334" s="440"/>
      <c r="C334" s="460"/>
      <c r="D334" s="358" t="str">
        <f t="shared" si="18"/>
        <v/>
      </c>
      <c r="E334" s="358"/>
      <c r="F334" s="345"/>
      <c r="G334" s="421"/>
      <c r="H334" s="362"/>
      <c r="I334" s="358"/>
      <c r="J334" s="358">
        <f t="shared" si="19"/>
        <v>1</v>
      </c>
      <c r="K334" s="358">
        <f t="shared" si="20"/>
        <v>1</v>
      </c>
    </row>
    <row r="335" spans="1:41" ht="15.75" hidden="1" x14ac:dyDescent="0.25">
      <c r="A335" s="440"/>
      <c r="C335" s="460"/>
      <c r="D335" s="358" t="str">
        <f t="shared" si="18"/>
        <v/>
      </c>
      <c r="E335" s="358"/>
      <c r="F335" s="362"/>
      <c r="G335" s="420"/>
      <c r="H335" s="362"/>
      <c r="I335" s="358"/>
      <c r="J335" s="358">
        <f t="shared" si="19"/>
        <v>1</v>
      </c>
      <c r="K335" s="358">
        <f t="shared" si="20"/>
        <v>1</v>
      </c>
    </row>
    <row r="336" spans="1:41" ht="15.75" hidden="1" x14ac:dyDescent="0.25">
      <c r="A336" s="440"/>
      <c r="C336" s="460"/>
      <c r="D336" s="358" t="str">
        <f t="shared" si="18"/>
        <v/>
      </c>
      <c r="E336" s="358"/>
      <c r="F336" s="345"/>
      <c r="G336" s="421"/>
      <c r="H336" s="362"/>
      <c r="I336" s="358"/>
      <c r="J336" s="358">
        <f t="shared" si="19"/>
        <v>1</v>
      </c>
      <c r="K336" s="358">
        <f t="shared" si="20"/>
        <v>1</v>
      </c>
    </row>
    <row r="337" spans="1:11" ht="15.75" hidden="1" x14ac:dyDescent="0.25">
      <c r="A337" s="440"/>
      <c r="C337" s="460"/>
      <c r="D337" s="358" t="str">
        <f t="shared" si="18"/>
        <v/>
      </c>
      <c r="E337" s="358"/>
      <c r="F337" s="360"/>
      <c r="G337" s="420"/>
      <c r="H337" s="362"/>
      <c r="I337" s="358"/>
      <c r="J337" s="358">
        <f t="shared" si="19"/>
        <v>1</v>
      </c>
      <c r="K337" s="358">
        <f t="shared" si="20"/>
        <v>1</v>
      </c>
    </row>
    <row r="338" spans="1:11" ht="15.75" hidden="1" x14ac:dyDescent="0.25">
      <c r="A338" s="440"/>
      <c r="C338" s="460"/>
      <c r="D338" s="358" t="str">
        <f t="shared" si="18"/>
        <v/>
      </c>
      <c r="E338" s="358"/>
      <c r="F338" s="345"/>
      <c r="G338" s="421"/>
      <c r="H338" s="362"/>
      <c r="I338" s="358"/>
      <c r="J338" s="358">
        <f t="shared" si="19"/>
        <v>1</v>
      </c>
      <c r="K338" s="358">
        <f t="shared" si="20"/>
        <v>1</v>
      </c>
    </row>
    <row r="339" spans="1:11" ht="15.75" hidden="1" x14ac:dyDescent="0.25">
      <c r="A339" s="440"/>
      <c r="C339" s="460"/>
      <c r="D339" s="358" t="str">
        <f t="shared" si="18"/>
        <v/>
      </c>
      <c r="E339" s="358"/>
      <c r="F339" s="345"/>
      <c r="G339" s="421"/>
      <c r="H339" s="362"/>
      <c r="I339" s="358"/>
      <c r="J339" s="358">
        <f t="shared" si="19"/>
        <v>1</v>
      </c>
      <c r="K339" s="358">
        <f t="shared" si="20"/>
        <v>1</v>
      </c>
    </row>
    <row r="340" spans="1:11" ht="15.75" hidden="1" x14ac:dyDescent="0.25">
      <c r="A340" s="440"/>
      <c r="C340" s="460"/>
      <c r="D340" s="358" t="str">
        <f t="shared" si="18"/>
        <v/>
      </c>
      <c r="E340" s="358"/>
      <c r="F340" s="345"/>
      <c r="G340" s="421"/>
      <c r="H340" s="362"/>
      <c r="I340" s="358"/>
      <c r="J340" s="358">
        <f t="shared" si="19"/>
        <v>1</v>
      </c>
      <c r="K340" s="358">
        <f t="shared" si="20"/>
        <v>1</v>
      </c>
    </row>
    <row r="341" spans="1:11" s="17" customFormat="1" ht="18.75" hidden="1" x14ac:dyDescent="0.25">
      <c r="A341" s="440"/>
      <c r="B341" s="25"/>
      <c r="C341" s="460"/>
      <c r="D341" s="358" t="str">
        <f t="shared" si="18"/>
        <v/>
      </c>
      <c r="E341" s="358"/>
      <c r="F341" s="345"/>
      <c r="G341" s="421"/>
      <c r="H341" s="362"/>
      <c r="I341" s="359"/>
      <c r="J341" s="358">
        <f t="shared" si="19"/>
        <v>1</v>
      </c>
      <c r="K341" s="358">
        <f t="shared" si="20"/>
        <v>1</v>
      </c>
    </row>
    <row r="342" spans="1:11" s="17" customFormat="1" ht="18.75" hidden="1" x14ac:dyDescent="0.25">
      <c r="A342" s="440"/>
      <c r="B342" s="25"/>
      <c r="C342" s="460"/>
      <c r="D342" s="358" t="str">
        <f t="shared" si="18"/>
        <v/>
      </c>
      <c r="E342" s="358"/>
      <c r="F342" s="345"/>
      <c r="G342" s="421"/>
      <c r="H342" s="362"/>
      <c r="I342" s="359"/>
      <c r="J342" s="358">
        <f t="shared" si="19"/>
        <v>1</v>
      </c>
      <c r="K342" s="358">
        <f t="shared" si="20"/>
        <v>1</v>
      </c>
    </row>
    <row r="343" spans="1:11" s="17" customFormat="1" ht="18.75" hidden="1" x14ac:dyDescent="0.25">
      <c r="A343" s="440"/>
      <c r="B343" s="25"/>
      <c r="C343" s="460"/>
      <c r="D343" s="358" t="str">
        <f t="shared" si="18"/>
        <v/>
      </c>
      <c r="E343" s="358"/>
      <c r="F343" s="345"/>
      <c r="G343" s="421"/>
      <c r="H343" s="362"/>
      <c r="I343" s="359"/>
      <c r="J343" s="358">
        <f t="shared" si="19"/>
        <v>1</v>
      </c>
      <c r="K343" s="358">
        <f t="shared" si="20"/>
        <v>1</v>
      </c>
    </row>
    <row r="344" spans="1:11" s="17" customFormat="1" ht="18.75" hidden="1" x14ac:dyDescent="0.25">
      <c r="A344" s="440"/>
      <c r="B344" s="25"/>
      <c r="C344" s="460"/>
      <c r="D344" s="358" t="str">
        <f t="shared" si="18"/>
        <v/>
      </c>
      <c r="E344" s="358"/>
      <c r="F344" s="345"/>
      <c r="G344" s="421"/>
      <c r="H344" s="362"/>
      <c r="I344" s="359"/>
      <c r="J344" s="358">
        <f t="shared" si="19"/>
        <v>1</v>
      </c>
      <c r="K344" s="358">
        <f t="shared" si="20"/>
        <v>1</v>
      </c>
    </row>
    <row r="345" spans="1:11" s="17" customFormat="1" ht="18.75" hidden="1" x14ac:dyDescent="0.25">
      <c r="A345" s="440"/>
      <c r="B345" s="25"/>
      <c r="C345" s="460"/>
      <c r="D345" s="358" t="str">
        <f t="shared" si="18"/>
        <v/>
      </c>
      <c r="E345" s="358"/>
      <c r="F345" s="345"/>
      <c r="G345" s="421"/>
      <c r="H345" s="362"/>
      <c r="I345" s="359"/>
      <c r="J345" s="358">
        <f t="shared" si="19"/>
        <v>1</v>
      </c>
      <c r="K345" s="358">
        <f t="shared" si="20"/>
        <v>1</v>
      </c>
    </row>
    <row r="346" spans="1:11" s="17" customFormat="1" ht="18.75" hidden="1" x14ac:dyDescent="0.25">
      <c r="A346" s="440"/>
      <c r="B346" s="25"/>
      <c r="C346" s="460"/>
      <c r="D346" s="358" t="str">
        <f t="shared" si="18"/>
        <v/>
      </c>
      <c r="E346" s="358"/>
      <c r="F346" s="345"/>
      <c r="G346" s="421"/>
      <c r="H346" s="362"/>
      <c r="I346" s="359"/>
      <c r="J346" s="358">
        <f t="shared" si="19"/>
        <v>1</v>
      </c>
      <c r="K346" s="358">
        <f t="shared" si="20"/>
        <v>1</v>
      </c>
    </row>
    <row r="347" spans="1:11" s="17" customFormat="1" ht="18.75" hidden="1" x14ac:dyDescent="0.25">
      <c r="A347" s="440"/>
      <c r="B347" s="25"/>
      <c r="C347" s="460"/>
      <c r="D347" s="358" t="str">
        <f t="shared" si="18"/>
        <v/>
      </c>
      <c r="E347" s="358"/>
      <c r="F347" s="345"/>
      <c r="G347" s="421"/>
      <c r="H347" s="362"/>
      <c r="I347" s="359"/>
      <c r="J347" s="358">
        <f t="shared" si="19"/>
        <v>1</v>
      </c>
      <c r="K347" s="358">
        <f t="shared" si="20"/>
        <v>1</v>
      </c>
    </row>
    <row r="348" spans="1:11" s="17" customFormat="1" ht="18.75" hidden="1" x14ac:dyDescent="0.25">
      <c r="A348" s="440"/>
      <c r="B348" s="25"/>
      <c r="C348" s="460"/>
      <c r="D348" s="358" t="str">
        <f t="shared" si="18"/>
        <v/>
      </c>
      <c r="E348" s="358"/>
      <c r="F348" s="345"/>
      <c r="G348" s="421"/>
      <c r="H348" s="362"/>
      <c r="I348" s="359"/>
      <c r="J348" s="358">
        <f t="shared" si="19"/>
        <v>1</v>
      </c>
      <c r="K348" s="358">
        <f t="shared" si="20"/>
        <v>1</v>
      </c>
    </row>
    <row r="349" spans="1:11" s="17" customFormat="1" ht="18.75" hidden="1" x14ac:dyDescent="0.25">
      <c r="A349" s="440"/>
      <c r="B349" s="25"/>
      <c r="C349" s="460"/>
      <c r="D349" s="358" t="str">
        <f t="shared" si="18"/>
        <v/>
      </c>
      <c r="E349" s="358"/>
      <c r="F349" s="345"/>
      <c r="G349" s="421"/>
      <c r="H349" s="362"/>
      <c r="I349" s="359"/>
      <c r="J349" s="358">
        <f t="shared" si="19"/>
        <v>1</v>
      </c>
      <c r="K349" s="358">
        <f t="shared" si="20"/>
        <v>1</v>
      </c>
    </row>
    <row r="350" spans="1:11" s="17" customFormat="1" ht="18.75" hidden="1" x14ac:dyDescent="0.25">
      <c r="A350" s="440"/>
      <c r="B350" s="25"/>
      <c r="C350" s="460"/>
      <c r="D350" s="358" t="str">
        <f t="shared" si="18"/>
        <v/>
      </c>
      <c r="E350" s="358"/>
      <c r="F350" s="345"/>
      <c r="G350" s="421"/>
      <c r="H350" s="362"/>
      <c r="I350" s="359"/>
      <c r="J350" s="358">
        <f t="shared" si="19"/>
        <v>1</v>
      </c>
      <c r="K350" s="358">
        <f t="shared" si="20"/>
        <v>1</v>
      </c>
    </row>
    <row r="351" spans="1:11" s="17" customFormat="1" ht="18.75" hidden="1" x14ac:dyDescent="0.25">
      <c r="A351" s="440"/>
      <c r="B351" s="25"/>
      <c r="C351" s="460"/>
      <c r="D351" s="358" t="str">
        <f t="shared" si="18"/>
        <v/>
      </c>
      <c r="E351" s="358"/>
      <c r="F351" s="345"/>
      <c r="G351" s="421"/>
      <c r="H351" s="362"/>
      <c r="I351" s="359"/>
      <c r="J351" s="358">
        <f t="shared" si="19"/>
        <v>1</v>
      </c>
      <c r="K351" s="358">
        <f t="shared" si="20"/>
        <v>1</v>
      </c>
    </row>
    <row r="352" spans="1:11" s="17" customFormat="1" ht="18.75" hidden="1" x14ac:dyDescent="0.25">
      <c r="A352" s="440"/>
      <c r="B352" s="25"/>
      <c r="C352" s="460"/>
      <c r="D352" s="358" t="str">
        <f t="shared" si="18"/>
        <v/>
      </c>
      <c r="E352" s="358"/>
      <c r="F352" s="345"/>
      <c r="G352" s="421"/>
      <c r="H352" s="362"/>
      <c r="I352" s="359"/>
      <c r="J352" s="358">
        <f t="shared" si="19"/>
        <v>1</v>
      </c>
      <c r="K352" s="358">
        <f t="shared" si="20"/>
        <v>1</v>
      </c>
    </row>
    <row r="353" spans="1:11" s="17" customFormat="1" ht="18.75" hidden="1" x14ac:dyDescent="0.25">
      <c r="A353" s="440"/>
      <c r="B353" s="25"/>
      <c r="C353" s="460"/>
      <c r="D353" s="358" t="str">
        <f t="shared" si="18"/>
        <v/>
      </c>
      <c r="E353" s="358"/>
      <c r="F353" s="345"/>
      <c r="G353" s="421"/>
      <c r="H353" s="362"/>
      <c r="I353" s="359"/>
      <c r="J353" s="358">
        <f t="shared" si="19"/>
        <v>1</v>
      </c>
      <c r="K353" s="358">
        <f t="shared" si="20"/>
        <v>1</v>
      </c>
    </row>
    <row r="354" spans="1:11" s="17" customFormat="1" ht="18.75" hidden="1" x14ac:dyDescent="0.25">
      <c r="A354" s="440"/>
      <c r="B354" s="25"/>
      <c r="C354" s="460"/>
      <c r="D354" s="358" t="str">
        <f t="shared" si="18"/>
        <v/>
      </c>
      <c r="E354" s="358"/>
      <c r="F354" s="345"/>
      <c r="G354" s="421"/>
      <c r="H354" s="362"/>
      <c r="I354" s="359"/>
      <c r="J354" s="358">
        <f t="shared" si="19"/>
        <v>1</v>
      </c>
      <c r="K354" s="358">
        <f t="shared" si="20"/>
        <v>1</v>
      </c>
    </row>
    <row r="355" spans="1:11" s="17" customFormat="1" ht="18.75" hidden="1" x14ac:dyDescent="0.25">
      <c r="A355" s="440"/>
      <c r="B355" s="25"/>
      <c r="C355" s="460"/>
      <c r="D355" s="358" t="str">
        <f t="shared" si="18"/>
        <v/>
      </c>
      <c r="E355" s="358"/>
      <c r="F355" s="345"/>
      <c r="G355" s="421"/>
      <c r="H355" s="362"/>
      <c r="I355" s="359"/>
      <c r="J355" s="358">
        <f t="shared" si="19"/>
        <v>1</v>
      </c>
      <c r="K355" s="358">
        <f t="shared" si="20"/>
        <v>1</v>
      </c>
    </row>
    <row r="356" spans="1:11" s="17" customFormat="1" ht="18.75" hidden="1" x14ac:dyDescent="0.25">
      <c r="A356" s="440"/>
      <c r="B356" s="25"/>
      <c r="C356" s="460"/>
      <c r="D356" s="358" t="str">
        <f t="shared" si="18"/>
        <v/>
      </c>
      <c r="E356" s="358"/>
      <c r="F356" s="345"/>
      <c r="G356" s="421"/>
      <c r="H356" s="362"/>
      <c r="I356" s="359"/>
      <c r="J356" s="358">
        <f t="shared" si="19"/>
        <v>1</v>
      </c>
      <c r="K356" s="358">
        <f t="shared" si="20"/>
        <v>1</v>
      </c>
    </row>
    <row r="357" spans="1:11" s="26" customFormat="1" ht="15.75" hidden="1" x14ac:dyDescent="0.25">
      <c r="A357" s="440"/>
      <c r="B357" s="25"/>
      <c r="C357" s="460"/>
      <c r="D357" s="358" t="str">
        <f t="shared" si="18"/>
        <v/>
      </c>
      <c r="E357" s="358"/>
      <c r="F357" s="345"/>
      <c r="G357" s="421"/>
      <c r="H357" s="362"/>
      <c r="I357" s="367"/>
      <c r="J357" s="358">
        <f t="shared" si="19"/>
        <v>1</v>
      </c>
      <c r="K357" s="358">
        <f t="shared" si="20"/>
        <v>1</v>
      </c>
    </row>
    <row r="358" spans="1:11" s="26" customFormat="1" ht="15.75" hidden="1" x14ac:dyDescent="0.25">
      <c r="A358" s="440"/>
      <c r="B358" s="25"/>
      <c r="C358" s="460"/>
      <c r="D358" s="358" t="str">
        <f t="shared" si="18"/>
        <v/>
      </c>
      <c r="E358" s="358"/>
      <c r="F358" s="345"/>
      <c r="G358" s="421"/>
      <c r="H358" s="362"/>
      <c r="I358" s="367"/>
      <c r="J358" s="358">
        <f t="shared" si="19"/>
        <v>1</v>
      </c>
      <c r="K358" s="358">
        <f t="shared" si="20"/>
        <v>1</v>
      </c>
    </row>
    <row r="359" spans="1:11" s="26" customFormat="1" ht="15.75" hidden="1" x14ac:dyDescent="0.25">
      <c r="A359" s="440"/>
      <c r="B359" s="25"/>
      <c r="C359" s="460"/>
      <c r="D359" s="358" t="str">
        <f t="shared" si="18"/>
        <v/>
      </c>
      <c r="E359" s="358"/>
      <c r="F359" s="345"/>
      <c r="G359" s="421"/>
      <c r="H359" s="362"/>
      <c r="I359" s="367"/>
      <c r="J359" s="358">
        <f t="shared" si="19"/>
        <v>1</v>
      </c>
      <c r="K359" s="358">
        <f t="shared" si="20"/>
        <v>1</v>
      </c>
    </row>
    <row r="360" spans="1:11" s="26" customFormat="1" ht="15.75" hidden="1" x14ac:dyDescent="0.25">
      <c r="A360" s="440"/>
      <c r="B360" s="25"/>
      <c r="C360" s="460"/>
      <c r="D360" s="358" t="str">
        <f t="shared" si="18"/>
        <v/>
      </c>
      <c r="E360" s="358"/>
      <c r="F360" s="345"/>
      <c r="G360" s="421"/>
      <c r="H360" s="362"/>
      <c r="I360" s="367"/>
      <c r="J360" s="358">
        <f t="shared" si="19"/>
        <v>1</v>
      </c>
      <c r="K360" s="358">
        <f t="shared" si="20"/>
        <v>1</v>
      </c>
    </row>
    <row r="361" spans="1:11" s="26" customFormat="1" ht="15.75" hidden="1" x14ac:dyDescent="0.25">
      <c r="A361" s="440"/>
      <c r="B361" s="25"/>
      <c r="C361" s="460"/>
      <c r="D361" s="358" t="str">
        <f t="shared" si="18"/>
        <v/>
      </c>
      <c r="E361" s="358"/>
      <c r="F361" s="345"/>
      <c r="G361" s="421"/>
      <c r="H361" s="362"/>
      <c r="I361" s="367"/>
      <c r="J361" s="358">
        <f t="shared" si="19"/>
        <v>1</v>
      </c>
      <c r="K361" s="358">
        <f t="shared" si="20"/>
        <v>1</v>
      </c>
    </row>
    <row r="362" spans="1:11" s="26" customFormat="1" ht="15.75" hidden="1" x14ac:dyDescent="0.25">
      <c r="A362" s="440"/>
      <c r="B362" s="25"/>
      <c r="C362" s="460"/>
      <c r="D362" s="358" t="str">
        <f t="shared" si="18"/>
        <v/>
      </c>
      <c r="E362" s="358"/>
      <c r="F362" s="345"/>
      <c r="G362" s="421"/>
      <c r="H362" s="362"/>
      <c r="I362" s="367"/>
      <c r="J362" s="358">
        <f t="shared" si="19"/>
        <v>1</v>
      </c>
      <c r="K362" s="358">
        <f t="shared" si="20"/>
        <v>1</v>
      </c>
    </row>
    <row r="363" spans="1:11" s="26" customFormat="1" ht="15.75" hidden="1" x14ac:dyDescent="0.25">
      <c r="A363" s="440"/>
      <c r="B363" s="25"/>
      <c r="C363" s="460"/>
      <c r="D363" s="358" t="str">
        <f t="shared" si="18"/>
        <v/>
      </c>
      <c r="E363" s="358"/>
      <c r="F363" s="345"/>
      <c r="G363" s="421"/>
      <c r="H363" s="362"/>
      <c r="I363" s="367"/>
      <c r="J363" s="358">
        <f t="shared" si="19"/>
        <v>1</v>
      </c>
      <c r="K363" s="358">
        <f t="shared" si="20"/>
        <v>1</v>
      </c>
    </row>
    <row r="364" spans="1:11" s="26" customFormat="1" ht="15.75" hidden="1" x14ac:dyDescent="0.25">
      <c r="A364" s="440"/>
      <c r="B364" s="25"/>
      <c r="C364" s="460"/>
      <c r="D364" s="358" t="str">
        <f t="shared" si="18"/>
        <v/>
      </c>
      <c r="E364" s="358"/>
      <c r="F364" s="345"/>
      <c r="G364" s="421"/>
      <c r="H364" s="362"/>
      <c r="I364" s="367"/>
      <c r="J364" s="358">
        <f t="shared" si="19"/>
        <v>1</v>
      </c>
      <c r="K364" s="358">
        <f t="shared" si="20"/>
        <v>1</v>
      </c>
    </row>
    <row r="365" spans="1:11" s="26" customFormat="1" ht="15.75" hidden="1" x14ac:dyDescent="0.25">
      <c r="A365" s="440"/>
      <c r="B365" s="25"/>
      <c r="C365" s="460"/>
      <c r="D365" s="358" t="str">
        <f t="shared" si="18"/>
        <v/>
      </c>
      <c r="E365" s="358"/>
      <c r="F365" s="345"/>
      <c r="G365" s="421"/>
      <c r="H365" s="362"/>
      <c r="I365" s="367"/>
      <c r="J365" s="358">
        <f t="shared" si="19"/>
        <v>1</v>
      </c>
      <c r="K365" s="358">
        <f t="shared" si="20"/>
        <v>1</v>
      </c>
    </row>
    <row r="366" spans="1:11" s="26" customFormat="1" ht="15.75" hidden="1" x14ac:dyDescent="0.25">
      <c r="A366" s="440"/>
      <c r="B366" s="25"/>
      <c r="C366" s="460"/>
      <c r="D366" s="358" t="str">
        <f t="shared" si="18"/>
        <v/>
      </c>
      <c r="E366" s="358"/>
      <c r="F366" s="345"/>
      <c r="G366" s="421"/>
      <c r="H366" s="362"/>
      <c r="I366" s="367"/>
      <c r="J366" s="358">
        <f t="shared" si="19"/>
        <v>1</v>
      </c>
      <c r="K366" s="358">
        <f t="shared" si="20"/>
        <v>1</v>
      </c>
    </row>
    <row r="367" spans="1:11" s="26" customFormat="1" ht="15.75" hidden="1" x14ac:dyDescent="0.25">
      <c r="A367" s="440"/>
      <c r="B367" s="25"/>
      <c r="C367" s="460"/>
      <c r="D367" s="358" t="str">
        <f t="shared" si="18"/>
        <v/>
      </c>
      <c r="E367" s="358"/>
      <c r="F367" s="345"/>
      <c r="G367" s="421"/>
      <c r="H367" s="362"/>
      <c r="I367" s="367"/>
      <c r="J367" s="358">
        <f t="shared" si="19"/>
        <v>1</v>
      </c>
      <c r="K367" s="358">
        <f t="shared" si="20"/>
        <v>1</v>
      </c>
    </row>
    <row r="368" spans="1:11" s="26" customFormat="1" ht="15.75" hidden="1" x14ac:dyDescent="0.25">
      <c r="A368" s="440"/>
      <c r="B368" s="25"/>
      <c r="C368" s="460"/>
      <c r="D368" s="358" t="str">
        <f t="shared" si="18"/>
        <v/>
      </c>
      <c r="E368" s="358"/>
      <c r="F368" s="345"/>
      <c r="G368" s="421"/>
      <c r="H368" s="362"/>
      <c r="I368" s="367"/>
      <c r="J368" s="358">
        <f t="shared" si="19"/>
        <v>1</v>
      </c>
      <c r="K368" s="358">
        <f t="shared" si="20"/>
        <v>1</v>
      </c>
    </row>
    <row r="369" spans="1:41" s="26" customFormat="1" ht="15.75" x14ac:dyDescent="0.25">
      <c r="A369" s="25"/>
      <c r="B369" s="25"/>
      <c r="C369" s="356"/>
      <c r="D369" s="120">
        <f>COUNT(D322:D368)</f>
        <v>3</v>
      </c>
      <c r="E369" s="120"/>
      <c r="F369" s="354"/>
      <c r="G369" s="426"/>
      <c r="H369" s="427"/>
      <c r="I369" s="355"/>
      <c r="J369" s="358">
        <f t="shared" si="19"/>
        <v>1</v>
      </c>
      <c r="K369" s="358">
        <f t="shared" si="20"/>
        <v>1</v>
      </c>
    </row>
    <row r="370" spans="1:41" s="26" customFormat="1" ht="15.75" x14ac:dyDescent="0.25">
      <c r="C370" s="365"/>
      <c r="D370" s="68"/>
      <c r="E370" s="68"/>
      <c r="F370" s="354"/>
      <c r="G370" s="426"/>
      <c r="H370" s="427"/>
      <c r="I370" s="355"/>
      <c r="J370" s="358">
        <f t="shared" si="19"/>
        <v>1</v>
      </c>
      <c r="K370" s="358">
        <f t="shared" si="20"/>
        <v>1</v>
      </c>
    </row>
    <row r="371" spans="1:41" s="26" customFormat="1" ht="15.75" x14ac:dyDescent="0.25">
      <c r="A371" s="25"/>
      <c r="B371" s="25"/>
      <c r="C371" s="356"/>
      <c r="D371" s="355"/>
      <c r="E371" s="355"/>
      <c r="F371" s="354"/>
      <c r="G371" s="426"/>
      <c r="H371" s="427"/>
      <c r="I371" s="355"/>
      <c r="J371" s="358">
        <f t="shared" si="19"/>
        <v>1</v>
      </c>
      <c r="K371" s="358">
        <f t="shared" si="20"/>
        <v>1</v>
      </c>
    </row>
    <row r="372" spans="1:41" s="26" customFormat="1" ht="31.5" x14ac:dyDescent="0.25">
      <c r="A372" s="440">
        <v>3</v>
      </c>
      <c r="B372" s="25"/>
      <c r="C372" s="458" t="s">
        <v>56</v>
      </c>
      <c r="D372" s="358">
        <f>D371+1</f>
        <v>1</v>
      </c>
      <c r="E372" s="358"/>
      <c r="F372" s="142" t="str">
        <f>" has not made the expected progress this year. This is no surprise as she puts very little effort in to any "&amp;VLOOKUP(1,L372:AO372,A1,FALSE)&amp;" lesson."</f>
        <v xml:space="preserve"> has not made the expected progress this year. This is no surprise as she puts very little effort in to any Maths lesson.</v>
      </c>
      <c r="G372" s="429">
        <v>1</v>
      </c>
      <c r="H372" s="142" t="str">
        <f>" has not made the expected progress this year. This is no surprise as he puts very little effort in to any "&amp;VLOOKUP(1,L372:AO372,A1,FALSE)&amp;" lesson."</f>
        <v xml:space="preserve"> has not made the expected progress this year. This is no surprise as he puts very little effort in to any Maths lesson.</v>
      </c>
      <c r="I372" s="367">
        <v>1</v>
      </c>
      <c r="J372" s="358" t="str">
        <f t="shared" si="19"/>
        <v xml:space="preserve"> </v>
      </c>
      <c r="K372" s="358" t="str">
        <f t="shared" si="20"/>
        <v xml:space="preserve"> </v>
      </c>
      <c r="L372" s="32">
        <v>1</v>
      </c>
      <c r="M372" s="32" t="s">
        <v>544</v>
      </c>
      <c r="N372" s="32"/>
      <c r="O372" s="32"/>
      <c r="P372" s="32"/>
      <c r="Q372" s="32" t="s">
        <v>547</v>
      </c>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row>
    <row r="373" spans="1:41" s="26" customFormat="1" ht="31.5" x14ac:dyDescent="0.25">
      <c r="A373" s="440"/>
      <c r="B373" s="25"/>
      <c r="C373" s="458"/>
      <c r="D373" s="358">
        <f>IF(F373="","",D372+1)</f>
        <v>2</v>
      </c>
      <c r="E373" s="358" t="str">
        <f>"'s "</f>
        <v xml:space="preserve">'s </v>
      </c>
      <c r="F373" s="422" t="s">
        <v>357</v>
      </c>
      <c r="G373" s="423">
        <v>1</v>
      </c>
      <c r="H373" s="362" t="s">
        <v>415</v>
      </c>
      <c r="I373" s="367">
        <v>1</v>
      </c>
      <c r="J373" s="358">
        <f t="shared" si="19"/>
        <v>1</v>
      </c>
      <c r="K373" s="358">
        <f t="shared" si="20"/>
        <v>1</v>
      </c>
    </row>
    <row r="374" spans="1:41" s="26" customFormat="1" ht="31.5" x14ac:dyDescent="0.25">
      <c r="A374" s="440"/>
      <c r="B374" s="25"/>
      <c r="C374" s="458"/>
      <c r="D374" s="358">
        <f t="shared" ref="D374:D416" si="21">IF(F374="","",D373+1)</f>
        <v>3</v>
      </c>
      <c r="E374" s="358"/>
      <c r="F374" s="360" t="s">
        <v>245</v>
      </c>
      <c r="G374" s="420">
        <v>1</v>
      </c>
      <c r="H374" s="362" t="s">
        <v>245</v>
      </c>
      <c r="I374" s="367">
        <v>1</v>
      </c>
      <c r="J374" s="358" t="str">
        <f t="shared" si="19"/>
        <v xml:space="preserve"> </v>
      </c>
      <c r="K374" s="358" t="str">
        <f t="shared" si="20"/>
        <v xml:space="preserve"> </v>
      </c>
    </row>
    <row r="375" spans="1:41" s="26" customFormat="1" ht="15.75" x14ac:dyDescent="0.25">
      <c r="A375" s="440"/>
      <c r="B375" s="25"/>
      <c r="C375" s="458"/>
      <c r="D375" s="358" t="str">
        <f t="shared" si="21"/>
        <v/>
      </c>
      <c r="E375" s="358"/>
      <c r="F375" s="345"/>
      <c r="G375" s="421"/>
      <c r="H375" s="362"/>
      <c r="I375" s="367"/>
      <c r="J375" s="358">
        <f t="shared" si="19"/>
        <v>1</v>
      </c>
      <c r="K375" s="358">
        <f t="shared" si="20"/>
        <v>1</v>
      </c>
    </row>
    <row r="376" spans="1:41" s="26" customFormat="1" ht="15.75" x14ac:dyDescent="0.25">
      <c r="A376" s="440"/>
      <c r="B376" s="25"/>
      <c r="C376" s="458"/>
      <c r="D376" s="358" t="str">
        <f t="shared" si="21"/>
        <v/>
      </c>
      <c r="E376" s="358"/>
      <c r="F376" s="345"/>
      <c r="G376" s="421"/>
      <c r="H376" s="362"/>
      <c r="I376" s="367"/>
      <c r="J376" s="358">
        <f t="shared" si="19"/>
        <v>1</v>
      </c>
      <c r="K376" s="358">
        <f t="shared" si="20"/>
        <v>1</v>
      </c>
    </row>
    <row r="377" spans="1:41" s="26" customFormat="1" ht="15.75" x14ac:dyDescent="0.25">
      <c r="A377" s="440"/>
      <c r="B377" s="25"/>
      <c r="C377" s="458"/>
      <c r="D377" s="358" t="str">
        <f t="shared" si="21"/>
        <v/>
      </c>
      <c r="E377" s="358" t="str">
        <f>"'s "</f>
        <v xml:space="preserve">'s </v>
      </c>
      <c r="F377" s="422"/>
      <c r="G377" s="423"/>
      <c r="H377" s="362"/>
      <c r="I377" s="367"/>
      <c r="J377" s="358">
        <f t="shared" si="19"/>
        <v>1</v>
      </c>
      <c r="K377" s="358">
        <f t="shared" si="20"/>
        <v>1</v>
      </c>
      <c r="L377" s="32">
        <v>1</v>
      </c>
      <c r="M377" s="32" t="s">
        <v>544</v>
      </c>
      <c r="N377" s="32"/>
      <c r="O377" s="32"/>
      <c r="P377" s="32"/>
      <c r="Q377" s="32" t="s">
        <v>547</v>
      </c>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row>
    <row r="378" spans="1:41" s="26" customFormat="1" ht="15.75" x14ac:dyDescent="0.25">
      <c r="A378" s="440"/>
      <c r="B378" s="25"/>
      <c r="C378" s="458"/>
      <c r="D378" s="358" t="str">
        <f t="shared" si="21"/>
        <v/>
      </c>
      <c r="E378" s="358"/>
      <c r="F378" s="345"/>
      <c r="G378" s="421"/>
      <c r="H378" s="362"/>
      <c r="I378" s="367"/>
      <c r="J378" s="358">
        <f t="shared" si="19"/>
        <v>1</v>
      </c>
      <c r="K378" s="358">
        <f t="shared" si="20"/>
        <v>1</v>
      </c>
    </row>
    <row r="379" spans="1:41" s="26" customFormat="1" ht="15.75" x14ac:dyDescent="0.25">
      <c r="A379" s="440"/>
      <c r="B379" s="25"/>
      <c r="C379" s="458"/>
      <c r="D379" s="358" t="str">
        <f t="shared" si="21"/>
        <v/>
      </c>
      <c r="E379" s="358"/>
      <c r="F379" s="360"/>
      <c r="G379" s="420"/>
      <c r="H379" s="345"/>
      <c r="I379" s="367"/>
      <c r="J379" s="358">
        <f t="shared" si="19"/>
        <v>1</v>
      </c>
      <c r="K379" s="358">
        <f t="shared" si="20"/>
        <v>1</v>
      </c>
      <c r="L379" s="32">
        <v>1</v>
      </c>
      <c r="M379" s="32" t="s">
        <v>554</v>
      </c>
      <c r="N379" s="32"/>
      <c r="O379" s="32"/>
      <c r="P379" s="32"/>
      <c r="Q379" s="32" t="s">
        <v>547</v>
      </c>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row>
    <row r="380" spans="1:41" s="26" customFormat="1" ht="15.75" x14ac:dyDescent="0.25">
      <c r="A380" s="440"/>
      <c r="B380" s="25"/>
      <c r="C380" s="458"/>
      <c r="D380" s="358" t="str">
        <f t="shared" si="21"/>
        <v/>
      </c>
      <c r="E380" s="358"/>
      <c r="F380" s="362"/>
      <c r="G380" s="420"/>
      <c r="H380" s="345"/>
      <c r="I380" s="367"/>
      <c r="J380" s="358">
        <f t="shared" si="19"/>
        <v>1</v>
      </c>
      <c r="K380" s="358">
        <f t="shared" si="20"/>
        <v>1</v>
      </c>
      <c r="L380" s="32">
        <v>1</v>
      </c>
      <c r="M380" s="32" t="s">
        <v>544</v>
      </c>
      <c r="N380" s="32"/>
      <c r="O380" s="32"/>
      <c r="P380" s="32"/>
      <c r="Q380" s="32" t="s">
        <v>547</v>
      </c>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row>
    <row r="381" spans="1:41" s="26" customFormat="1" ht="15.75" x14ac:dyDescent="0.25">
      <c r="A381" s="440"/>
      <c r="B381" s="25"/>
      <c r="C381" s="458"/>
      <c r="D381" s="358" t="str">
        <f t="shared" si="21"/>
        <v/>
      </c>
      <c r="E381" s="358"/>
      <c r="F381" s="360"/>
      <c r="G381" s="420"/>
      <c r="H381" s="362"/>
      <c r="I381" s="367"/>
      <c r="J381" s="358">
        <f t="shared" si="19"/>
        <v>1</v>
      </c>
      <c r="K381" s="358">
        <f t="shared" si="20"/>
        <v>1</v>
      </c>
    </row>
    <row r="382" spans="1:41" s="26" customFormat="1" ht="15.75" x14ac:dyDescent="0.25">
      <c r="A382" s="440"/>
      <c r="B382" s="25"/>
      <c r="C382" s="458"/>
      <c r="D382" s="358" t="str">
        <f t="shared" si="21"/>
        <v/>
      </c>
      <c r="E382" s="358"/>
      <c r="F382" s="345"/>
      <c r="G382" s="420"/>
      <c r="H382" s="362"/>
      <c r="I382" s="367"/>
      <c r="J382" s="358">
        <f t="shared" si="19"/>
        <v>1</v>
      </c>
      <c r="K382" s="358">
        <f t="shared" si="20"/>
        <v>1</v>
      </c>
    </row>
    <row r="383" spans="1:41" s="26" customFormat="1" ht="15.75" x14ac:dyDescent="0.25">
      <c r="A383" s="440"/>
      <c r="B383" s="25"/>
      <c r="C383" s="458"/>
      <c r="D383" s="358" t="str">
        <f t="shared" si="21"/>
        <v/>
      </c>
      <c r="E383" s="358"/>
      <c r="F383" s="345"/>
      <c r="G383" s="421"/>
      <c r="H383" s="362"/>
      <c r="I383" s="367"/>
      <c r="J383" s="358">
        <f t="shared" si="19"/>
        <v>1</v>
      </c>
      <c r="K383" s="358">
        <f t="shared" si="20"/>
        <v>1</v>
      </c>
    </row>
    <row r="384" spans="1:41" s="26" customFormat="1" ht="15.75" x14ac:dyDescent="0.25">
      <c r="A384" s="440"/>
      <c r="B384" s="25"/>
      <c r="C384" s="458"/>
      <c r="D384" s="358" t="str">
        <f t="shared" si="21"/>
        <v/>
      </c>
      <c r="E384" s="358"/>
      <c r="F384" s="360"/>
      <c r="G384" s="421"/>
      <c r="H384" s="362"/>
      <c r="I384" s="367"/>
      <c r="J384" s="358">
        <f t="shared" si="19"/>
        <v>1</v>
      </c>
      <c r="K384" s="358">
        <f t="shared" si="20"/>
        <v>1</v>
      </c>
    </row>
    <row r="385" spans="1:11" s="26" customFormat="1" ht="15.75" x14ac:dyDescent="0.25">
      <c r="A385" s="440"/>
      <c r="B385" s="25"/>
      <c r="C385" s="458"/>
      <c r="D385" s="358" t="str">
        <f t="shared" si="21"/>
        <v/>
      </c>
      <c r="E385" s="358"/>
      <c r="F385" s="345"/>
      <c r="G385" s="421"/>
      <c r="H385" s="362"/>
      <c r="I385" s="367"/>
      <c r="J385" s="358">
        <f t="shared" si="19"/>
        <v>1</v>
      </c>
      <c r="K385" s="358">
        <f t="shared" si="20"/>
        <v>1</v>
      </c>
    </row>
    <row r="386" spans="1:11" s="26" customFormat="1" ht="15.75" hidden="1" x14ac:dyDescent="0.25">
      <c r="A386" s="440"/>
      <c r="B386" s="25"/>
      <c r="C386" s="458"/>
      <c r="D386" s="358" t="str">
        <f t="shared" si="21"/>
        <v/>
      </c>
      <c r="E386" s="358"/>
      <c r="F386" s="345"/>
      <c r="G386" s="421"/>
      <c r="H386" s="362"/>
      <c r="I386" s="367"/>
      <c r="J386" s="358">
        <f t="shared" si="19"/>
        <v>1</v>
      </c>
      <c r="K386" s="358">
        <f t="shared" si="20"/>
        <v>1</v>
      </c>
    </row>
    <row r="387" spans="1:11" s="26" customFormat="1" ht="15.75" hidden="1" x14ac:dyDescent="0.25">
      <c r="A387" s="440"/>
      <c r="B387" s="25"/>
      <c r="C387" s="458"/>
      <c r="D387" s="358" t="str">
        <f t="shared" si="21"/>
        <v/>
      </c>
      <c r="E387" s="358"/>
      <c r="F387" s="345"/>
      <c r="G387" s="421"/>
      <c r="H387" s="362"/>
      <c r="I387" s="367"/>
      <c r="J387" s="358">
        <f t="shared" si="19"/>
        <v>1</v>
      </c>
      <c r="K387" s="358">
        <f t="shared" si="20"/>
        <v>1</v>
      </c>
    </row>
    <row r="388" spans="1:11" s="26" customFormat="1" ht="15.75" hidden="1" x14ac:dyDescent="0.25">
      <c r="A388" s="440"/>
      <c r="B388" s="25"/>
      <c r="C388" s="458"/>
      <c r="D388" s="358" t="str">
        <f t="shared" si="21"/>
        <v/>
      </c>
      <c r="E388" s="358"/>
      <c r="F388" s="345"/>
      <c r="G388" s="421"/>
      <c r="H388" s="362"/>
      <c r="I388" s="367"/>
      <c r="J388" s="358">
        <f t="shared" si="19"/>
        <v>1</v>
      </c>
      <c r="K388" s="358">
        <f t="shared" si="20"/>
        <v>1</v>
      </c>
    </row>
    <row r="389" spans="1:11" s="17" customFormat="1" ht="18.75" hidden="1" x14ac:dyDescent="0.25">
      <c r="A389" s="440"/>
      <c r="B389" s="25"/>
      <c r="C389" s="458"/>
      <c r="D389" s="358" t="str">
        <f t="shared" si="21"/>
        <v/>
      </c>
      <c r="E389" s="358"/>
      <c r="F389" s="345"/>
      <c r="G389" s="421"/>
      <c r="H389" s="362"/>
      <c r="I389" s="359"/>
      <c r="J389" s="358">
        <f t="shared" si="19"/>
        <v>1</v>
      </c>
      <c r="K389" s="358">
        <f t="shared" si="20"/>
        <v>1</v>
      </c>
    </row>
    <row r="390" spans="1:11" s="17" customFormat="1" ht="18.75" hidden="1" x14ac:dyDescent="0.25">
      <c r="A390" s="440"/>
      <c r="B390" s="25"/>
      <c r="C390" s="458"/>
      <c r="D390" s="358" t="str">
        <f t="shared" si="21"/>
        <v/>
      </c>
      <c r="E390" s="358"/>
      <c r="F390" s="345"/>
      <c r="G390" s="421"/>
      <c r="H390" s="362"/>
      <c r="I390" s="359"/>
      <c r="J390" s="358">
        <f t="shared" ref="J390:J421" si="22">IF(AND(E390="'s ",LEFT(F390,1)=" "),1,IF(OR(LEFT(F390,1)&lt;&gt;" ",RIGHT(F390,1)=" ",),1," "))</f>
        <v>1</v>
      </c>
      <c r="K390" s="358">
        <f t="shared" ref="K390:K421" si="23">IF(AND(E390="'s ",LEFT(H390,1)=" "),1,IF(OR(LEFT(H390,1)&lt;&gt;" ",RIGHT(H390,1)=" ",),1," "))</f>
        <v>1</v>
      </c>
    </row>
    <row r="391" spans="1:11" s="17" customFormat="1" ht="18.75" hidden="1" x14ac:dyDescent="0.25">
      <c r="A391" s="440"/>
      <c r="B391" s="25"/>
      <c r="C391" s="458"/>
      <c r="D391" s="358" t="str">
        <f t="shared" si="21"/>
        <v/>
      </c>
      <c r="E391" s="358"/>
      <c r="F391" s="345"/>
      <c r="G391" s="421"/>
      <c r="H391" s="362"/>
      <c r="I391" s="359"/>
      <c r="J391" s="358">
        <f t="shared" si="22"/>
        <v>1</v>
      </c>
      <c r="K391" s="358">
        <f t="shared" si="23"/>
        <v>1</v>
      </c>
    </row>
    <row r="392" spans="1:11" s="17" customFormat="1" ht="18.75" hidden="1" x14ac:dyDescent="0.25">
      <c r="A392" s="440"/>
      <c r="B392" s="25"/>
      <c r="C392" s="458"/>
      <c r="D392" s="358" t="str">
        <f t="shared" si="21"/>
        <v/>
      </c>
      <c r="E392" s="358"/>
      <c r="F392" s="345"/>
      <c r="G392" s="421"/>
      <c r="H392" s="362"/>
      <c r="I392" s="359"/>
      <c r="J392" s="358">
        <f t="shared" si="22"/>
        <v>1</v>
      </c>
      <c r="K392" s="358">
        <f t="shared" si="23"/>
        <v>1</v>
      </c>
    </row>
    <row r="393" spans="1:11" s="17" customFormat="1" ht="18.75" hidden="1" x14ac:dyDescent="0.25">
      <c r="A393" s="440"/>
      <c r="B393" s="25"/>
      <c r="C393" s="458"/>
      <c r="D393" s="358" t="str">
        <f t="shared" si="21"/>
        <v/>
      </c>
      <c r="E393" s="358"/>
      <c r="F393" s="345"/>
      <c r="G393" s="421"/>
      <c r="H393" s="362"/>
      <c r="I393" s="359"/>
      <c r="J393" s="358">
        <f t="shared" si="22"/>
        <v>1</v>
      </c>
      <c r="K393" s="358">
        <f t="shared" si="23"/>
        <v>1</v>
      </c>
    </row>
    <row r="394" spans="1:11" s="17" customFormat="1" ht="18.75" hidden="1" x14ac:dyDescent="0.25">
      <c r="A394" s="440"/>
      <c r="B394" s="25"/>
      <c r="C394" s="458"/>
      <c r="D394" s="358" t="str">
        <f t="shared" si="21"/>
        <v/>
      </c>
      <c r="E394" s="358"/>
      <c r="F394" s="345"/>
      <c r="G394" s="421"/>
      <c r="H394" s="362"/>
      <c r="I394" s="359"/>
      <c r="J394" s="358">
        <f t="shared" si="22"/>
        <v>1</v>
      </c>
      <c r="K394" s="358">
        <f t="shared" si="23"/>
        <v>1</v>
      </c>
    </row>
    <row r="395" spans="1:11" s="17" customFormat="1" ht="18.75" hidden="1" x14ac:dyDescent="0.25">
      <c r="A395" s="440"/>
      <c r="B395" s="25"/>
      <c r="C395" s="458"/>
      <c r="D395" s="358" t="str">
        <f t="shared" si="21"/>
        <v/>
      </c>
      <c r="E395" s="358"/>
      <c r="F395" s="345"/>
      <c r="G395" s="421"/>
      <c r="H395" s="362"/>
      <c r="I395" s="359"/>
      <c r="J395" s="358">
        <f t="shared" si="22"/>
        <v>1</v>
      </c>
      <c r="K395" s="358">
        <f t="shared" si="23"/>
        <v>1</v>
      </c>
    </row>
    <row r="396" spans="1:11" s="17" customFormat="1" ht="18.75" hidden="1" x14ac:dyDescent="0.25">
      <c r="A396" s="440"/>
      <c r="B396" s="25"/>
      <c r="C396" s="458"/>
      <c r="D396" s="358" t="str">
        <f t="shared" si="21"/>
        <v/>
      </c>
      <c r="E396" s="358"/>
      <c r="F396" s="345"/>
      <c r="G396" s="421"/>
      <c r="H396" s="362"/>
      <c r="I396" s="359"/>
      <c r="J396" s="358">
        <f t="shared" si="22"/>
        <v>1</v>
      </c>
      <c r="K396" s="358">
        <f t="shared" si="23"/>
        <v>1</v>
      </c>
    </row>
    <row r="397" spans="1:11" s="17" customFormat="1" ht="18.75" hidden="1" x14ac:dyDescent="0.25">
      <c r="A397" s="440"/>
      <c r="B397" s="25"/>
      <c r="C397" s="458"/>
      <c r="D397" s="358" t="str">
        <f t="shared" si="21"/>
        <v/>
      </c>
      <c r="E397" s="358"/>
      <c r="F397" s="345"/>
      <c r="G397" s="421"/>
      <c r="H397" s="362"/>
      <c r="I397" s="359"/>
      <c r="J397" s="358">
        <f t="shared" si="22"/>
        <v>1</v>
      </c>
      <c r="K397" s="358">
        <f t="shared" si="23"/>
        <v>1</v>
      </c>
    </row>
    <row r="398" spans="1:11" s="17" customFormat="1" ht="18.75" hidden="1" x14ac:dyDescent="0.25">
      <c r="A398" s="440"/>
      <c r="B398" s="25"/>
      <c r="C398" s="458"/>
      <c r="D398" s="358" t="str">
        <f t="shared" si="21"/>
        <v/>
      </c>
      <c r="E398" s="358"/>
      <c r="F398" s="345"/>
      <c r="G398" s="421"/>
      <c r="H398" s="362"/>
      <c r="I398" s="359"/>
      <c r="J398" s="358">
        <f t="shared" si="22"/>
        <v>1</v>
      </c>
      <c r="K398" s="358">
        <f t="shared" si="23"/>
        <v>1</v>
      </c>
    </row>
    <row r="399" spans="1:11" s="17" customFormat="1" ht="18.75" hidden="1" x14ac:dyDescent="0.25">
      <c r="A399" s="440"/>
      <c r="B399" s="25"/>
      <c r="C399" s="458"/>
      <c r="D399" s="358" t="str">
        <f t="shared" si="21"/>
        <v/>
      </c>
      <c r="E399" s="358"/>
      <c r="F399" s="345"/>
      <c r="G399" s="421"/>
      <c r="H399" s="362"/>
      <c r="I399" s="359"/>
      <c r="J399" s="358">
        <f t="shared" si="22"/>
        <v>1</v>
      </c>
      <c r="K399" s="358">
        <f t="shared" si="23"/>
        <v>1</v>
      </c>
    </row>
    <row r="400" spans="1:11" s="17" customFormat="1" ht="18.75" hidden="1" x14ac:dyDescent="0.25">
      <c r="A400" s="440"/>
      <c r="B400" s="25"/>
      <c r="C400" s="458"/>
      <c r="D400" s="358" t="str">
        <f t="shared" si="21"/>
        <v/>
      </c>
      <c r="E400" s="358"/>
      <c r="F400" s="345"/>
      <c r="G400" s="421"/>
      <c r="H400" s="362"/>
      <c r="I400" s="359"/>
      <c r="J400" s="358">
        <f t="shared" si="22"/>
        <v>1</v>
      </c>
      <c r="K400" s="358">
        <f t="shared" si="23"/>
        <v>1</v>
      </c>
    </row>
    <row r="401" spans="1:16" s="17" customFormat="1" ht="18.75" hidden="1" x14ac:dyDescent="0.25">
      <c r="A401" s="440"/>
      <c r="B401" s="25"/>
      <c r="C401" s="458"/>
      <c r="D401" s="358" t="str">
        <f t="shared" si="21"/>
        <v/>
      </c>
      <c r="E401" s="358"/>
      <c r="F401" s="345"/>
      <c r="G401" s="421"/>
      <c r="H401" s="362"/>
      <c r="I401" s="359"/>
      <c r="J401" s="358">
        <f t="shared" si="22"/>
        <v>1</v>
      </c>
      <c r="K401" s="358">
        <f t="shared" si="23"/>
        <v>1</v>
      </c>
    </row>
    <row r="402" spans="1:16" s="17" customFormat="1" ht="18.75" hidden="1" x14ac:dyDescent="0.25">
      <c r="A402" s="440"/>
      <c r="B402" s="25"/>
      <c r="C402" s="458"/>
      <c r="D402" s="358" t="str">
        <f t="shared" si="21"/>
        <v/>
      </c>
      <c r="E402" s="358"/>
      <c r="F402" s="345"/>
      <c r="G402" s="421"/>
      <c r="H402" s="362"/>
      <c r="I402" s="359"/>
      <c r="J402" s="358">
        <f t="shared" si="22"/>
        <v>1</v>
      </c>
      <c r="K402" s="358">
        <f t="shared" si="23"/>
        <v>1</v>
      </c>
    </row>
    <row r="403" spans="1:16" s="17" customFormat="1" ht="18.75" hidden="1" x14ac:dyDescent="0.25">
      <c r="A403" s="440"/>
      <c r="B403" s="25"/>
      <c r="C403" s="458"/>
      <c r="D403" s="358" t="str">
        <f t="shared" si="21"/>
        <v/>
      </c>
      <c r="E403" s="358"/>
      <c r="F403" s="345"/>
      <c r="G403" s="421"/>
      <c r="H403" s="362"/>
      <c r="I403" s="359"/>
      <c r="J403" s="358">
        <f t="shared" si="22"/>
        <v>1</v>
      </c>
      <c r="K403" s="358">
        <f t="shared" si="23"/>
        <v>1</v>
      </c>
    </row>
    <row r="404" spans="1:16" s="17" customFormat="1" ht="18.75" hidden="1" x14ac:dyDescent="0.25">
      <c r="A404" s="440"/>
      <c r="B404" s="25"/>
      <c r="C404" s="458"/>
      <c r="D404" s="358" t="str">
        <f t="shared" si="21"/>
        <v/>
      </c>
      <c r="E404" s="358"/>
      <c r="F404" s="345"/>
      <c r="G404" s="421"/>
      <c r="H404" s="362"/>
      <c r="I404" s="359"/>
      <c r="J404" s="358">
        <f t="shared" si="22"/>
        <v>1</v>
      </c>
      <c r="K404" s="358">
        <f t="shared" si="23"/>
        <v>1</v>
      </c>
    </row>
    <row r="405" spans="1:16" s="26" customFormat="1" ht="15.75" hidden="1" x14ac:dyDescent="0.25">
      <c r="A405" s="440"/>
      <c r="B405" s="25"/>
      <c r="C405" s="458"/>
      <c r="D405" s="358" t="str">
        <f t="shared" si="21"/>
        <v/>
      </c>
      <c r="E405" s="358"/>
      <c r="F405" s="345"/>
      <c r="G405" s="421"/>
      <c r="H405" s="362"/>
      <c r="I405" s="358"/>
      <c r="J405" s="358">
        <f t="shared" si="22"/>
        <v>1</v>
      </c>
      <c r="K405" s="358">
        <f t="shared" si="23"/>
        <v>1</v>
      </c>
      <c r="L405" s="25"/>
      <c r="M405" s="25"/>
      <c r="N405" s="25"/>
      <c r="O405" s="25"/>
      <c r="P405" s="25"/>
    </row>
    <row r="406" spans="1:16" s="26" customFormat="1" ht="15.75" hidden="1" x14ac:dyDescent="0.25">
      <c r="A406" s="440"/>
      <c r="B406" s="25"/>
      <c r="C406" s="458"/>
      <c r="D406" s="358" t="str">
        <f t="shared" si="21"/>
        <v/>
      </c>
      <c r="E406" s="358"/>
      <c r="F406" s="345"/>
      <c r="G406" s="421"/>
      <c r="H406" s="362"/>
      <c r="I406" s="358"/>
      <c r="J406" s="358">
        <f t="shared" si="22"/>
        <v>1</v>
      </c>
      <c r="K406" s="358">
        <f t="shared" si="23"/>
        <v>1</v>
      </c>
      <c r="L406" s="25"/>
      <c r="M406" s="25"/>
      <c r="N406" s="25"/>
      <c r="O406" s="25"/>
      <c r="P406" s="25"/>
    </row>
    <row r="407" spans="1:16" s="26" customFormat="1" ht="15.75" hidden="1" x14ac:dyDescent="0.25">
      <c r="A407" s="440"/>
      <c r="B407" s="25"/>
      <c r="C407" s="458"/>
      <c r="D407" s="358" t="str">
        <f t="shared" si="21"/>
        <v/>
      </c>
      <c r="E407" s="358"/>
      <c r="F407" s="345"/>
      <c r="G407" s="421"/>
      <c r="H407" s="362"/>
      <c r="I407" s="358"/>
      <c r="J407" s="358">
        <f t="shared" si="22"/>
        <v>1</v>
      </c>
      <c r="K407" s="358">
        <f t="shared" si="23"/>
        <v>1</v>
      </c>
      <c r="L407" s="25"/>
      <c r="M407" s="25"/>
      <c r="N407" s="25"/>
      <c r="O407" s="25"/>
      <c r="P407" s="25"/>
    </row>
    <row r="408" spans="1:16" s="26" customFormat="1" ht="15.75" hidden="1" x14ac:dyDescent="0.25">
      <c r="A408" s="440"/>
      <c r="B408" s="25"/>
      <c r="C408" s="458"/>
      <c r="D408" s="358" t="str">
        <f t="shared" si="21"/>
        <v/>
      </c>
      <c r="E408" s="358"/>
      <c r="F408" s="345"/>
      <c r="G408" s="421"/>
      <c r="H408" s="362"/>
      <c r="I408" s="358"/>
      <c r="J408" s="358">
        <f t="shared" si="22"/>
        <v>1</v>
      </c>
      <c r="K408" s="358">
        <f t="shared" si="23"/>
        <v>1</v>
      </c>
      <c r="L408" s="25"/>
      <c r="M408" s="25"/>
      <c r="N408" s="25"/>
      <c r="O408" s="25"/>
      <c r="P408" s="25"/>
    </row>
    <row r="409" spans="1:16" s="26" customFormat="1" ht="15.75" hidden="1" x14ac:dyDescent="0.25">
      <c r="A409" s="440"/>
      <c r="B409" s="25"/>
      <c r="C409" s="458"/>
      <c r="D409" s="358" t="str">
        <f t="shared" si="21"/>
        <v/>
      </c>
      <c r="E409" s="358"/>
      <c r="F409" s="345"/>
      <c r="G409" s="421"/>
      <c r="H409" s="362"/>
      <c r="I409" s="358"/>
      <c r="J409" s="358">
        <f t="shared" si="22"/>
        <v>1</v>
      </c>
      <c r="K409" s="358">
        <f t="shared" si="23"/>
        <v>1</v>
      </c>
      <c r="L409" s="25"/>
      <c r="M409" s="25"/>
      <c r="N409" s="25"/>
      <c r="O409" s="25"/>
      <c r="P409" s="25"/>
    </row>
    <row r="410" spans="1:16" s="26" customFormat="1" ht="15.75" hidden="1" x14ac:dyDescent="0.25">
      <c r="A410" s="440"/>
      <c r="B410" s="25"/>
      <c r="C410" s="458"/>
      <c r="D410" s="358" t="str">
        <f t="shared" si="21"/>
        <v/>
      </c>
      <c r="E410" s="358"/>
      <c r="F410" s="345"/>
      <c r="G410" s="421"/>
      <c r="H410" s="362"/>
      <c r="I410" s="358"/>
      <c r="J410" s="358">
        <f t="shared" si="22"/>
        <v>1</v>
      </c>
      <c r="K410" s="358">
        <f t="shared" si="23"/>
        <v>1</v>
      </c>
      <c r="L410" s="25"/>
      <c r="M410" s="25"/>
      <c r="N410" s="25"/>
      <c r="O410" s="25"/>
      <c r="P410" s="25"/>
    </row>
    <row r="411" spans="1:16" s="26" customFormat="1" ht="15.75" hidden="1" x14ac:dyDescent="0.25">
      <c r="A411" s="440"/>
      <c r="B411" s="25"/>
      <c r="C411" s="458"/>
      <c r="D411" s="358" t="str">
        <f t="shared" si="21"/>
        <v/>
      </c>
      <c r="E411" s="358"/>
      <c r="F411" s="345"/>
      <c r="G411" s="421"/>
      <c r="H411" s="362"/>
      <c r="I411" s="358"/>
      <c r="J411" s="358">
        <f t="shared" si="22"/>
        <v>1</v>
      </c>
      <c r="K411" s="358">
        <f t="shared" si="23"/>
        <v>1</v>
      </c>
      <c r="L411" s="25"/>
      <c r="M411" s="25"/>
      <c r="N411" s="25"/>
      <c r="O411" s="25"/>
      <c r="P411" s="25"/>
    </row>
    <row r="412" spans="1:16" s="26" customFormat="1" ht="15.75" hidden="1" x14ac:dyDescent="0.25">
      <c r="A412" s="440"/>
      <c r="B412" s="25"/>
      <c r="C412" s="458"/>
      <c r="D412" s="358" t="str">
        <f t="shared" si="21"/>
        <v/>
      </c>
      <c r="E412" s="358"/>
      <c r="F412" s="345"/>
      <c r="G412" s="421"/>
      <c r="H412" s="362"/>
      <c r="I412" s="358"/>
      <c r="J412" s="358">
        <f t="shared" si="22"/>
        <v>1</v>
      </c>
      <c r="K412" s="358">
        <f t="shared" si="23"/>
        <v>1</v>
      </c>
      <c r="L412" s="25"/>
      <c r="M412" s="25"/>
      <c r="N412" s="25"/>
      <c r="O412" s="25"/>
      <c r="P412" s="25"/>
    </row>
    <row r="413" spans="1:16" s="26" customFormat="1" ht="15.75" hidden="1" x14ac:dyDescent="0.25">
      <c r="A413" s="440"/>
      <c r="B413" s="25"/>
      <c r="C413" s="458"/>
      <c r="D413" s="358" t="str">
        <f t="shared" si="21"/>
        <v/>
      </c>
      <c r="E413" s="358"/>
      <c r="F413" s="345"/>
      <c r="G413" s="421"/>
      <c r="H413" s="362"/>
      <c r="I413" s="358"/>
      <c r="J413" s="358">
        <f t="shared" si="22"/>
        <v>1</v>
      </c>
      <c r="K413" s="358">
        <f t="shared" si="23"/>
        <v>1</v>
      </c>
      <c r="L413" s="25"/>
      <c r="M413" s="25"/>
      <c r="N413" s="25"/>
      <c r="O413" s="25"/>
      <c r="P413" s="25"/>
    </row>
    <row r="414" spans="1:16" s="26" customFormat="1" ht="15.75" hidden="1" x14ac:dyDescent="0.25">
      <c r="A414" s="440"/>
      <c r="B414" s="25"/>
      <c r="C414" s="458"/>
      <c r="D414" s="358" t="str">
        <f t="shared" si="21"/>
        <v/>
      </c>
      <c r="E414" s="358"/>
      <c r="F414" s="345"/>
      <c r="G414" s="421"/>
      <c r="H414" s="362"/>
      <c r="I414" s="358"/>
      <c r="J414" s="358">
        <f t="shared" si="22"/>
        <v>1</v>
      </c>
      <c r="K414" s="358">
        <f t="shared" si="23"/>
        <v>1</v>
      </c>
      <c r="L414" s="25"/>
      <c r="M414" s="25"/>
      <c r="N414" s="25"/>
      <c r="O414" s="25"/>
      <c r="P414" s="25"/>
    </row>
    <row r="415" spans="1:16" s="26" customFormat="1" ht="15.75" hidden="1" x14ac:dyDescent="0.25">
      <c r="A415" s="440"/>
      <c r="B415" s="25"/>
      <c r="C415" s="458"/>
      <c r="D415" s="358" t="str">
        <f t="shared" si="21"/>
        <v/>
      </c>
      <c r="E415" s="358"/>
      <c r="F415" s="345"/>
      <c r="G415" s="421"/>
      <c r="H415" s="362"/>
      <c r="I415" s="358"/>
      <c r="J415" s="358">
        <f t="shared" si="22"/>
        <v>1</v>
      </c>
      <c r="K415" s="358">
        <f t="shared" si="23"/>
        <v>1</v>
      </c>
      <c r="L415" s="25"/>
      <c r="M415" s="25"/>
      <c r="N415" s="25"/>
      <c r="O415" s="25"/>
      <c r="P415" s="25"/>
    </row>
    <row r="416" spans="1:16" s="26" customFormat="1" ht="15.75" hidden="1" x14ac:dyDescent="0.25">
      <c r="A416" s="440"/>
      <c r="B416" s="25"/>
      <c r="C416" s="458"/>
      <c r="D416" s="358" t="str">
        <f t="shared" si="21"/>
        <v/>
      </c>
      <c r="E416" s="358"/>
      <c r="F416" s="345"/>
      <c r="G416" s="421"/>
      <c r="H416" s="362"/>
      <c r="I416" s="358"/>
      <c r="J416" s="358">
        <f t="shared" si="22"/>
        <v>1</v>
      </c>
      <c r="K416" s="358">
        <f t="shared" si="23"/>
        <v>1</v>
      </c>
      <c r="L416" s="25"/>
      <c r="M416" s="25"/>
      <c r="N416" s="25"/>
      <c r="O416" s="25"/>
      <c r="P416" s="25"/>
    </row>
    <row r="417" spans="1:16" s="26" customFormat="1" ht="21" x14ac:dyDescent="0.3">
      <c r="A417" s="25"/>
      <c r="B417" s="25"/>
      <c r="C417" s="39"/>
      <c r="D417" s="27">
        <f>COUNT(D372:D416)</f>
        <v>3</v>
      </c>
      <c r="E417" s="119"/>
      <c r="F417" s="28"/>
      <c r="G417" s="141"/>
      <c r="H417" s="29"/>
      <c r="I417" s="155"/>
      <c r="J417" s="32">
        <f t="shared" si="22"/>
        <v>1</v>
      </c>
      <c r="K417" s="32">
        <f t="shared" si="23"/>
        <v>1</v>
      </c>
      <c r="L417" s="25"/>
      <c r="M417" s="25"/>
      <c r="N417" s="25"/>
      <c r="O417" s="25"/>
      <c r="P417" s="25"/>
    </row>
    <row r="418" spans="1:16" ht="18.75" x14ac:dyDescent="0.3">
      <c r="J418" s="32">
        <f t="shared" si="22"/>
        <v>1</v>
      </c>
      <c r="K418" s="32">
        <f t="shared" si="23"/>
        <v>1</v>
      </c>
    </row>
    <row r="419" spans="1:16" ht="18.75" x14ac:dyDescent="0.3">
      <c r="J419" s="32">
        <f t="shared" si="22"/>
        <v>1</v>
      </c>
      <c r="K419" s="32">
        <f t="shared" si="23"/>
        <v>1</v>
      </c>
    </row>
    <row r="420" spans="1:16" ht="18.75" x14ac:dyDescent="0.3">
      <c r="J420" s="32">
        <f t="shared" si="22"/>
        <v>1</v>
      </c>
      <c r="K420" s="32">
        <f t="shared" si="23"/>
        <v>1</v>
      </c>
    </row>
    <row r="421" spans="1:16" ht="18.75" x14ac:dyDescent="0.3">
      <c r="J421" s="32">
        <f t="shared" si="22"/>
        <v>1</v>
      </c>
      <c r="K421" s="32">
        <f t="shared" si="23"/>
        <v>1</v>
      </c>
    </row>
  </sheetData>
  <sheetProtection password="8678" sheet="1" objects="1" scenarios="1" selectLockedCells="1" selectUnlockedCells="1"/>
  <mergeCells count="20">
    <mergeCell ref="A184:A230"/>
    <mergeCell ref="C184:C230"/>
    <mergeCell ref="A372:A416"/>
    <mergeCell ref="C372:C416"/>
    <mergeCell ref="A234:A278"/>
    <mergeCell ref="C234:C278"/>
    <mergeCell ref="A281:A318"/>
    <mergeCell ref="C281:C318"/>
    <mergeCell ref="A322:A368"/>
    <mergeCell ref="C322:C368"/>
    <mergeCell ref="C1:F1"/>
    <mergeCell ref="A96:A140"/>
    <mergeCell ref="C96:C140"/>
    <mergeCell ref="A143:A180"/>
    <mergeCell ref="C143:C180"/>
    <mergeCell ref="A2:F2"/>
    <mergeCell ref="A5:A42"/>
    <mergeCell ref="C5:C42"/>
    <mergeCell ref="A46:A92"/>
    <mergeCell ref="C46:C92"/>
  </mergeCells>
  <conditionalFormatting sqref="F280 F2:F4 F418:F1048576 F22:F45 F67:F95 F112:F142">
    <cfRule type="duplicateValues" dxfId="43" priority="49"/>
  </conditionalFormatting>
  <conditionalFormatting sqref="F158:F183 F202:F233 F249:F279">
    <cfRule type="duplicateValues" dxfId="42" priority="52"/>
  </conditionalFormatting>
  <conditionalFormatting sqref="F292:F321 F385:F417 F334:F371">
    <cfRule type="duplicateValues" dxfId="41" priority="47"/>
  </conditionalFormatting>
  <conditionalFormatting sqref="F5:F19">
    <cfRule type="duplicateValues" dxfId="40" priority="46"/>
  </conditionalFormatting>
  <conditionalFormatting sqref="F46:F60">
    <cfRule type="duplicateValues" dxfId="39" priority="45"/>
  </conditionalFormatting>
  <conditionalFormatting sqref="F96">
    <cfRule type="duplicateValues" dxfId="38" priority="44"/>
  </conditionalFormatting>
  <conditionalFormatting sqref="F97:F110">
    <cfRule type="duplicateValues" dxfId="37" priority="43"/>
  </conditionalFormatting>
  <conditionalFormatting sqref="F143:F157">
    <cfRule type="duplicateValues" dxfId="36" priority="42"/>
  </conditionalFormatting>
  <conditionalFormatting sqref="F184:F198">
    <cfRule type="duplicateValues" dxfId="35" priority="41"/>
  </conditionalFormatting>
  <conditionalFormatting sqref="F234">
    <cfRule type="duplicateValues" dxfId="34" priority="40"/>
  </conditionalFormatting>
  <conditionalFormatting sqref="F235:F247">
    <cfRule type="duplicateValues" dxfId="33" priority="39"/>
  </conditionalFormatting>
  <conditionalFormatting sqref="F281:F290">
    <cfRule type="duplicateValues" dxfId="32" priority="38"/>
  </conditionalFormatting>
  <conditionalFormatting sqref="F372">
    <cfRule type="duplicateValues" dxfId="31" priority="36"/>
  </conditionalFormatting>
  <conditionalFormatting sqref="F373:F381">
    <cfRule type="duplicateValues" dxfId="30" priority="37"/>
  </conditionalFormatting>
  <conditionalFormatting sqref="F322:F332">
    <cfRule type="duplicateValues" dxfId="29" priority="35"/>
  </conditionalFormatting>
  <conditionalFormatting sqref="F20">
    <cfRule type="duplicateValues" dxfId="28" priority="19"/>
  </conditionalFormatting>
  <conditionalFormatting sqref="F111">
    <cfRule type="duplicateValues" dxfId="27" priority="18"/>
  </conditionalFormatting>
  <conditionalFormatting sqref="F199">
    <cfRule type="duplicateValues" dxfId="26" priority="17"/>
  </conditionalFormatting>
  <conditionalFormatting sqref="F201">
    <cfRule type="duplicateValues" dxfId="25" priority="14"/>
  </conditionalFormatting>
  <conditionalFormatting sqref="F248">
    <cfRule type="duplicateValues" dxfId="24" priority="13"/>
  </conditionalFormatting>
  <conditionalFormatting sqref="F382">
    <cfRule type="duplicateValues" dxfId="23" priority="12"/>
  </conditionalFormatting>
  <conditionalFormatting sqref="F383">
    <cfRule type="duplicateValues" dxfId="22" priority="11"/>
  </conditionalFormatting>
  <conditionalFormatting sqref="F384">
    <cfRule type="duplicateValues" dxfId="21" priority="10"/>
  </conditionalFormatting>
  <conditionalFormatting sqref="G1:G199 G201:G1048576">
    <cfRule type="cellIs" dxfId="20" priority="9" operator="equal">
      <formula>1</formula>
    </cfRule>
  </conditionalFormatting>
  <conditionalFormatting sqref="I1:I199 I201:I1048576">
    <cfRule type="cellIs" dxfId="19" priority="8" operator="equal">
      <formula>1</formula>
    </cfRule>
  </conditionalFormatting>
  <conditionalFormatting sqref="J5:K421">
    <cfRule type="cellIs" dxfId="18" priority="7" operator="equal">
      <formula>1</formula>
    </cfRule>
  </conditionalFormatting>
  <conditionalFormatting sqref="F200">
    <cfRule type="duplicateValues" dxfId="17" priority="6"/>
  </conditionalFormatting>
  <conditionalFormatting sqref="G200">
    <cfRule type="cellIs" dxfId="16" priority="5" operator="equal">
      <formula>1</formula>
    </cfRule>
  </conditionalFormatting>
  <conditionalFormatting sqref="I200">
    <cfRule type="cellIs" dxfId="15" priority="4" operator="equal">
      <formula>1</formula>
    </cfRule>
  </conditionalFormatting>
  <conditionalFormatting sqref="H1:H1048576">
    <cfRule type="cellIs" dxfId="14" priority="1" operator="equal">
      <formula>"she"</formula>
    </cfRule>
  </conditionalFormatting>
  <pageMargins left="0.7" right="0.7" top="0.75" bottom="0.75" header="0.3" footer="0.3"/>
  <pageSetup paperSize="9" scale="25" fitToHeight="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9C8134"/>
  </sheetPr>
  <dimension ref="A1:AO344"/>
  <sheetViews>
    <sheetView showGridLines="0" showRowColHeaders="0" topLeftCell="A355" workbookViewId="0">
      <selection activeCell="E187" sqref="E187:F244"/>
    </sheetView>
  </sheetViews>
  <sheetFormatPr defaultColWidth="8.85546875" defaultRowHeight="15" x14ac:dyDescent="0.25"/>
  <cols>
    <col min="1" max="2" width="8.85546875" style="5"/>
    <col min="3" max="3" width="8.85546875" style="19"/>
    <col min="4" max="4" width="8.85546875" style="5"/>
    <col min="5" max="5" width="65.85546875" style="28" customWidth="1"/>
    <col min="6" max="6" width="13.85546875" style="208" customWidth="1"/>
    <col min="7" max="16384" width="8.85546875" style="5"/>
  </cols>
  <sheetData>
    <row r="1" spans="1:41" ht="19.5" customHeight="1" thickBot="1" x14ac:dyDescent="0.3">
      <c r="A1" s="5">
        <f>'Front Sheet'!S5</f>
        <v>2</v>
      </c>
      <c r="B1" s="440" t="s">
        <v>525</v>
      </c>
      <c r="C1" s="440"/>
      <c r="D1" s="440"/>
      <c r="E1" s="440"/>
    </row>
    <row r="2" spans="1:41" ht="29.1" x14ac:dyDescent="0.2">
      <c r="A2" s="462" t="s">
        <v>7</v>
      </c>
      <c r="B2" s="462"/>
      <c r="C2" s="462"/>
      <c r="D2" s="462"/>
      <c r="E2" s="462"/>
      <c r="H2" s="14">
        <v>1</v>
      </c>
      <c r="I2" s="15">
        <v>2</v>
      </c>
      <c r="J2" s="15">
        <v>3</v>
      </c>
      <c r="K2" s="16"/>
    </row>
    <row r="3" spans="1:41" s="3" customFormat="1" ht="29.25" thickBot="1" x14ac:dyDescent="0.3">
      <c r="A3" s="9"/>
      <c r="B3" s="9"/>
      <c r="C3" s="18"/>
      <c r="D3" s="9"/>
      <c r="E3" s="28"/>
      <c r="F3" s="208"/>
      <c r="H3" s="11">
        <f>F296</f>
        <v>4</v>
      </c>
      <c r="I3" s="12">
        <f>F180</f>
        <v>3</v>
      </c>
      <c r="J3" s="12">
        <f>F78</f>
        <v>4</v>
      </c>
      <c r="K3" s="13"/>
    </row>
    <row r="4" spans="1:41" ht="45" x14ac:dyDescent="0.25">
      <c r="D4" s="7">
        <v>10</v>
      </c>
      <c r="J4" s="292" t="s">
        <v>543</v>
      </c>
    </row>
    <row r="5" spans="1:41" ht="15.75" x14ac:dyDescent="0.25">
      <c r="A5" s="440">
        <v>1</v>
      </c>
      <c r="C5" s="461" t="s">
        <v>526</v>
      </c>
      <c r="D5" s="5">
        <v>1</v>
      </c>
      <c r="E5" s="29" t="s">
        <v>206</v>
      </c>
      <c r="F5" s="209">
        <v>1</v>
      </c>
      <c r="G5" s="5" t="str">
        <f>IF(LEFT(E5,1)=" ",1,"")</f>
        <v/>
      </c>
      <c r="H5" s="214" t="str">
        <f>IF(RIGHT(E5,1)=" ",1,"")</f>
        <v/>
      </c>
      <c r="J5" s="229" t="str">
        <f t="shared" ref="J5:J68" si="0">IF(OR(LEFT(E5,1)=" ",RIGHT(E5,1)=" ",),1," ")</f>
        <v xml:space="preserve"> </v>
      </c>
      <c r="L5" s="5">
        <v>1</v>
      </c>
    </row>
    <row r="6" spans="1:41" ht="15.75" x14ac:dyDescent="0.25">
      <c r="A6" s="440"/>
      <c r="C6" s="461"/>
      <c r="D6" s="5">
        <f t="shared" ref="D6:D77" si="1">IF(E6="","",D5+1)</f>
        <v>2</v>
      </c>
      <c r="E6" s="29" t="s">
        <v>11</v>
      </c>
      <c r="F6" s="208">
        <v>1</v>
      </c>
      <c r="G6" s="214" t="str">
        <f t="shared" ref="G6:G69" si="2">IF(LEFT(E6,1)=" ",1,"")</f>
        <v/>
      </c>
      <c r="H6" s="214" t="str">
        <f t="shared" ref="H6:H69" si="3">IF(RIGHT(E6,1)=" ",1,"")</f>
        <v/>
      </c>
      <c r="J6" s="229" t="str">
        <f t="shared" si="0"/>
        <v xml:space="preserve"> </v>
      </c>
    </row>
    <row r="7" spans="1:41" ht="15.75" x14ac:dyDescent="0.25">
      <c r="A7" s="440"/>
      <c r="C7" s="461"/>
      <c r="D7" s="5">
        <f t="shared" si="1"/>
        <v>3</v>
      </c>
      <c r="E7" s="29" t="s">
        <v>253</v>
      </c>
      <c r="F7" s="208">
        <v>1</v>
      </c>
      <c r="G7" s="214" t="str">
        <f t="shared" si="2"/>
        <v/>
      </c>
      <c r="H7" s="214" t="str">
        <f t="shared" si="3"/>
        <v/>
      </c>
      <c r="J7" s="229" t="str">
        <f t="shared" si="0"/>
        <v xml:space="preserve"> </v>
      </c>
    </row>
    <row r="8" spans="1:41" ht="15.75" x14ac:dyDescent="0.25">
      <c r="A8" s="440"/>
      <c r="C8" s="461"/>
      <c r="D8" s="5">
        <f t="shared" si="1"/>
        <v>4</v>
      </c>
      <c r="E8" s="29" t="s">
        <v>204</v>
      </c>
      <c r="F8" s="208">
        <v>1</v>
      </c>
      <c r="G8" s="214" t="str">
        <f t="shared" si="2"/>
        <v/>
      </c>
      <c r="H8" s="214" t="str">
        <f t="shared" si="3"/>
        <v/>
      </c>
      <c r="J8" s="229" t="str">
        <f t="shared" si="0"/>
        <v xml:space="preserve"> </v>
      </c>
    </row>
    <row r="9" spans="1:41" ht="15.75" x14ac:dyDescent="0.25">
      <c r="A9" s="440"/>
      <c r="C9" s="461"/>
      <c r="D9" s="5" t="str">
        <f t="shared" si="1"/>
        <v/>
      </c>
      <c r="E9" s="29"/>
      <c r="G9" s="214" t="str">
        <f t="shared" si="2"/>
        <v/>
      </c>
      <c r="H9" s="214" t="str">
        <f t="shared" si="3"/>
        <v/>
      </c>
      <c r="J9" s="229" t="str">
        <f t="shared" si="0"/>
        <v xml:space="preserve"> </v>
      </c>
    </row>
    <row r="10" spans="1:41" ht="15.75" x14ac:dyDescent="0.25">
      <c r="A10" s="440"/>
      <c r="C10" s="461"/>
      <c r="D10" s="5" t="str">
        <f t="shared" si="1"/>
        <v/>
      </c>
      <c r="E10" s="29"/>
      <c r="G10" s="214" t="str">
        <f t="shared" si="2"/>
        <v/>
      </c>
      <c r="H10" s="214" t="str">
        <f t="shared" si="3"/>
        <v/>
      </c>
      <c r="J10" s="229" t="str">
        <f t="shared" si="0"/>
        <v xml:space="preserve"> </v>
      </c>
    </row>
    <row r="11" spans="1:41" ht="15.75" x14ac:dyDescent="0.25">
      <c r="A11" s="440"/>
      <c r="C11" s="461"/>
      <c r="D11" s="5" t="str">
        <f t="shared" si="1"/>
        <v/>
      </c>
      <c r="E11" s="29"/>
      <c r="G11" s="214" t="str">
        <f t="shared" si="2"/>
        <v/>
      </c>
      <c r="H11" s="214" t="str">
        <f t="shared" si="3"/>
        <v/>
      </c>
      <c r="J11" s="229" t="str">
        <f t="shared" si="0"/>
        <v xml:space="preserve"> </v>
      </c>
    </row>
    <row r="12" spans="1:41" ht="15.75" x14ac:dyDescent="0.25">
      <c r="A12" s="440"/>
      <c r="C12" s="461"/>
      <c r="D12" s="5" t="str">
        <f t="shared" si="1"/>
        <v/>
      </c>
      <c r="G12" s="214" t="str">
        <f t="shared" si="2"/>
        <v/>
      </c>
      <c r="H12" s="214" t="str">
        <f t="shared" si="3"/>
        <v/>
      </c>
      <c r="J12" s="229" t="str">
        <f t="shared" si="0"/>
        <v xml:space="preserve"> </v>
      </c>
    </row>
    <row r="13" spans="1:41" ht="15.75" x14ac:dyDescent="0.25">
      <c r="A13" s="440"/>
      <c r="C13" s="461"/>
      <c r="D13" s="5" t="str">
        <f t="shared" si="1"/>
        <v/>
      </c>
      <c r="G13" s="214" t="str">
        <f t="shared" si="2"/>
        <v/>
      </c>
      <c r="H13" s="214" t="str">
        <f t="shared" si="3"/>
        <v/>
      </c>
      <c r="J13" s="229" t="str">
        <f t="shared" si="0"/>
        <v xml:space="preserve"> </v>
      </c>
    </row>
    <row r="14" spans="1:41" ht="15.75" x14ac:dyDescent="0.25">
      <c r="A14" s="440"/>
      <c r="C14" s="461"/>
      <c r="D14" s="5" t="str">
        <f t="shared" si="1"/>
        <v/>
      </c>
      <c r="G14" s="214" t="str">
        <f t="shared" si="2"/>
        <v/>
      </c>
      <c r="H14" s="214" t="str">
        <f t="shared" si="3"/>
        <v/>
      </c>
      <c r="J14" s="229" t="str">
        <f t="shared" si="0"/>
        <v xml:space="preserve"> </v>
      </c>
    </row>
    <row r="15" spans="1:41" ht="15.75" x14ac:dyDescent="0.25">
      <c r="A15" s="440"/>
      <c r="C15" s="461"/>
      <c r="D15" s="5" t="str">
        <f t="shared" si="1"/>
        <v/>
      </c>
      <c r="G15" s="214" t="str">
        <f t="shared" si="2"/>
        <v/>
      </c>
      <c r="H15" s="214" t="str">
        <f t="shared" si="3"/>
        <v/>
      </c>
      <c r="J15" s="229" t="str">
        <f t="shared" si="0"/>
        <v xml:space="preserve"> </v>
      </c>
    </row>
    <row r="16" spans="1:41" ht="15.75" x14ac:dyDescent="0.25">
      <c r="A16" s="440"/>
      <c r="C16" s="461"/>
      <c r="D16" s="5" t="str">
        <f t="shared" si="1"/>
        <v/>
      </c>
      <c r="G16" s="214" t="str">
        <f t="shared" si="2"/>
        <v/>
      </c>
      <c r="H16" s="214" t="str">
        <f t="shared" si="3"/>
        <v/>
      </c>
      <c r="J16" s="229" t="str">
        <f t="shared" si="0"/>
        <v xml:space="preserve"> </v>
      </c>
      <c r="L16" s="32">
        <v>1</v>
      </c>
      <c r="M16" s="32" t="s">
        <v>544</v>
      </c>
      <c r="N16" s="32"/>
      <c r="O16" s="32"/>
      <c r="P16" s="32"/>
      <c r="Q16" s="32" t="s">
        <v>547</v>
      </c>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row>
    <row r="17" spans="1:10" ht="29.25" customHeight="1" x14ac:dyDescent="0.25">
      <c r="A17" s="440"/>
      <c r="C17" s="461"/>
      <c r="D17" s="5" t="str">
        <f t="shared" si="1"/>
        <v/>
      </c>
      <c r="G17" s="214" t="str">
        <f t="shared" si="2"/>
        <v/>
      </c>
      <c r="H17" s="214" t="str">
        <f t="shared" si="3"/>
        <v/>
      </c>
      <c r="J17" s="229" t="str">
        <f t="shared" si="0"/>
        <v xml:space="preserve"> </v>
      </c>
    </row>
    <row r="18" spans="1:10" ht="15.75" x14ac:dyDescent="0.25">
      <c r="A18" s="440"/>
      <c r="C18" s="461"/>
      <c r="D18" s="5" t="str">
        <f t="shared" si="1"/>
        <v/>
      </c>
      <c r="E18" s="29"/>
      <c r="G18" s="214" t="str">
        <f t="shared" si="2"/>
        <v/>
      </c>
      <c r="H18" s="214" t="str">
        <f t="shared" si="3"/>
        <v/>
      </c>
      <c r="J18" s="229" t="str">
        <f t="shared" si="0"/>
        <v xml:space="preserve"> </v>
      </c>
    </row>
    <row r="19" spans="1:10" ht="15.75" x14ac:dyDescent="0.25">
      <c r="A19" s="440"/>
      <c r="C19" s="461"/>
      <c r="D19" s="5" t="str">
        <f t="shared" si="1"/>
        <v/>
      </c>
      <c r="E19" s="203"/>
      <c r="G19" s="214" t="str">
        <f t="shared" si="2"/>
        <v/>
      </c>
      <c r="H19" s="214" t="str">
        <f t="shared" si="3"/>
        <v/>
      </c>
      <c r="J19" s="229" t="str">
        <f t="shared" si="0"/>
        <v xml:space="preserve"> </v>
      </c>
    </row>
    <row r="20" spans="1:10" ht="15.75" x14ac:dyDescent="0.25">
      <c r="A20" s="440"/>
      <c r="C20" s="461"/>
      <c r="D20" s="5" t="str">
        <f t="shared" si="1"/>
        <v/>
      </c>
      <c r="G20" s="214" t="str">
        <f t="shared" si="2"/>
        <v/>
      </c>
      <c r="H20" s="214" t="str">
        <f t="shared" si="3"/>
        <v/>
      </c>
      <c r="J20" s="229" t="str">
        <f t="shared" si="0"/>
        <v xml:space="preserve"> </v>
      </c>
    </row>
    <row r="21" spans="1:10" ht="15.75" x14ac:dyDescent="0.25">
      <c r="A21" s="440"/>
      <c r="C21" s="461"/>
      <c r="D21" s="5" t="str">
        <f t="shared" si="1"/>
        <v/>
      </c>
      <c r="E21" s="203"/>
      <c r="G21" s="214" t="str">
        <f t="shared" si="2"/>
        <v/>
      </c>
      <c r="H21" s="214" t="str">
        <f t="shared" si="3"/>
        <v/>
      </c>
      <c r="J21" s="229" t="str">
        <f t="shared" si="0"/>
        <v xml:space="preserve"> </v>
      </c>
    </row>
    <row r="22" spans="1:10" ht="15.75" x14ac:dyDescent="0.25">
      <c r="A22" s="440"/>
      <c r="C22" s="461"/>
      <c r="D22" s="5" t="str">
        <f t="shared" si="1"/>
        <v/>
      </c>
      <c r="E22" s="203"/>
      <c r="G22" s="214" t="str">
        <f t="shared" si="2"/>
        <v/>
      </c>
      <c r="H22" s="214" t="str">
        <f t="shared" si="3"/>
        <v/>
      </c>
      <c r="J22" s="229" t="str">
        <f t="shared" si="0"/>
        <v xml:space="preserve"> </v>
      </c>
    </row>
    <row r="23" spans="1:10" ht="15.75" x14ac:dyDescent="0.25">
      <c r="A23" s="440"/>
      <c r="C23" s="461"/>
      <c r="D23" s="5" t="str">
        <f t="shared" si="1"/>
        <v/>
      </c>
      <c r="E23" s="203"/>
      <c r="G23" s="214" t="str">
        <f t="shared" si="2"/>
        <v/>
      </c>
      <c r="H23" s="214" t="str">
        <f t="shared" si="3"/>
        <v/>
      </c>
      <c r="J23" s="229" t="str">
        <f t="shared" si="0"/>
        <v xml:space="preserve"> </v>
      </c>
    </row>
    <row r="24" spans="1:10" ht="15.75" x14ac:dyDescent="0.25">
      <c r="A24" s="440"/>
      <c r="C24" s="461"/>
      <c r="D24" s="5" t="str">
        <f t="shared" si="1"/>
        <v/>
      </c>
      <c r="E24" s="203"/>
      <c r="G24" s="214" t="str">
        <f t="shared" si="2"/>
        <v/>
      </c>
      <c r="H24" s="214" t="str">
        <f t="shared" si="3"/>
        <v/>
      </c>
      <c r="J24" s="229" t="str">
        <f t="shared" si="0"/>
        <v xml:space="preserve"> </v>
      </c>
    </row>
    <row r="25" spans="1:10" ht="15.75" x14ac:dyDescent="0.25">
      <c r="A25" s="440"/>
      <c r="C25" s="461"/>
      <c r="D25" s="5" t="str">
        <f t="shared" si="1"/>
        <v/>
      </c>
      <c r="E25" s="203"/>
      <c r="G25" s="214" t="str">
        <f t="shared" si="2"/>
        <v/>
      </c>
      <c r="H25" s="214" t="str">
        <f t="shared" si="3"/>
        <v/>
      </c>
      <c r="J25" s="229" t="str">
        <f t="shared" si="0"/>
        <v xml:space="preserve"> </v>
      </c>
    </row>
    <row r="26" spans="1:10" ht="15.75" x14ac:dyDescent="0.25">
      <c r="A26" s="440"/>
      <c r="C26" s="461"/>
      <c r="D26" s="5" t="str">
        <f t="shared" si="1"/>
        <v/>
      </c>
      <c r="E26" s="203"/>
      <c r="G26" s="214" t="str">
        <f t="shared" si="2"/>
        <v/>
      </c>
      <c r="H26" s="214" t="str">
        <f t="shared" si="3"/>
        <v/>
      </c>
      <c r="J26" s="229" t="str">
        <f t="shared" si="0"/>
        <v xml:space="preserve"> </v>
      </c>
    </row>
    <row r="27" spans="1:10" ht="15.75" x14ac:dyDescent="0.25">
      <c r="A27" s="440"/>
      <c r="C27" s="461"/>
      <c r="D27" s="5" t="str">
        <f t="shared" si="1"/>
        <v/>
      </c>
      <c r="E27" s="203"/>
      <c r="G27" s="214" t="str">
        <f t="shared" si="2"/>
        <v/>
      </c>
      <c r="H27" s="214" t="str">
        <f t="shared" si="3"/>
        <v/>
      </c>
      <c r="J27" s="229" t="str">
        <f t="shared" si="0"/>
        <v xml:space="preserve"> </v>
      </c>
    </row>
    <row r="28" spans="1:10" ht="15.75" x14ac:dyDescent="0.25">
      <c r="A28" s="440"/>
      <c r="C28" s="461"/>
      <c r="D28" s="200" t="str">
        <f t="shared" si="1"/>
        <v/>
      </c>
      <c r="E28" s="203"/>
      <c r="G28" s="214" t="str">
        <f t="shared" si="2"/>
        <v/>
      </c>
      <c r="H28" s="214" t="str">
        <f t="shared" si="3"/>
        <v/>
      </c>
      <c r="J28" s="229" t="str">
        <f t="shared" si="0"/>
        <v xml:space="preserve"> </v>
      </c>
    </row>
    <row r="29" spans="1:10" ht="15.75" x14ac:dyDescent="0.25">
      <c r="A29" s="440"/>
      <c r="C29" s="461"/>
      <c r="D29" s="200" t="str">
        <f t="shared" si="1"/>
        <v/>
      </c>
      <c r="E29" s="203"/>
      <c r="G29" s="214" t="str">
        <f t="shared" si="2"/>
        <v/>
      </c>
      <c r="H29" s="214" t="str">
        <f t="shared" si="3"/>
        <v/>
      </c>
      <c r="J29" s="229" t="str">
        <f t="shared" si="0"/>
        <v xml:space="preserve"> </v>
      </c>
    </row>
    <row r="30" spans="1:10" ht="15.75" x14ac:dyDescent="0.25">
      <c r="A30" s="440"/>
      <c r="C30" s="461"/>
      <c r="D30" s="200" t="str">
        <f t="shared" si="1"/>
        <v/>
      </c>
      <c r="E30" s="203"/>
      <c r="G30" s="214" t="str">
        <f t="shared" si="2"/>
        <v/>
      </c>
      <c r="H30" s="214" t="str">
        <f t="shared" si="3"/>
        <v/>
      </c>
      <c r="J30" s="229" t="str">
        <f t="shared" si="0"/>
        <v xml:space="preserve"> </v>
      </c>
    </row>
    <row r="31" spans="1:10" ht="15.75" x14ac:dyDescent="0.25">
      <c r="A31" s="440"/>
      <c r="C31" s="461"/>
      <c r="D31" s="200" t="str">
        <f t="shared" si="1"/>
        <v/>
      </c>
      <c r="E31" s="203"/>
      <c r="G31" s="214" t="str">
        <f t="shared" si="2"/>
        <v/>
      </c>
      <c r="H31" s="214" t="str">
        <f t="shared" si="3"/>
        <v/>
      </c>
      <c r="J31" s="229" t="str">
        <f t="shared" si="0"/>
        <v xml:space="preserve"> </v>
      </c>
    </row>
    <row r="32" spans="1:10" ht="15.75" x14ac:dyDescent="0.25">
      <c r="A32" s="440"/>
      <c r="C32" s="461"/>
      <c r="D32" s="200" t="str">
        <f t="shared" si="1"/>
        <v/>
      </c>
      <c r="E32" s="203"/>
      <c r="G32" s="214" t="str">
        <f t="shared" si="2"/>
        <v/>
      </c>
      <c r="H32" s="214" t="str">
        <f t="shared" si="3"/>
        <v/>
      </c>
      <c r="J32" s="229" t="str">
        <f t="shared" si="0"/>
        <v xml:space="preserve"> </v>
      </c>
    </row>
    <row r="33" spans="1:10" ht="15.75" x14ac:dyDescent="0.25">
      <c r="A33" s="440"/>
      <c r="C33" s="461"/>
      <c r="D33" s="200" t="str">
        <f t="shared" si="1"/>
        <v/>
      </c>
      <c r="E33" s="203"/>
      <c r="G33" s="214" t="str">
        <f t="shared" si="2"/>
        <v/>
      </c>
      <c r="H33" s="214" t="str">
        <f t="shared" si="3"/>
        <v/>
      </c>
      <c r="J33" s="229" t="str">
        <f t="shared" si="0"/>
        <v xml:space="preserve"> </v>
      </c>
    </row>
    <row r="34" spans="1:10" ht="15.75" x14ac:dyDescent="0.25">
      <c r="A34" s="440"/>
      <c r="C34" s="461"/>
      <c r="D34" s="200" t="str">
        <f t="shared" si="1"/>
        <v/>
      </c>
      <c r="E34" s="203"/>
      <c r="G34" s="214" t="str">
        <f t="shared" si="2"/>
        <v/>
      </c>
      <c r="H34" s="214" t="str">
        <f t="shared" si="3"/>
        <v/>
      </c>
      <c r="J34" s="229" t="str">
        <f t="shared" si="0"/>
        <v xml:space="preserve"> </v>
      </c>
    </row>
    <row r="35" spans="1:10" ht="15.75" x14ac:dyDescent="0.25">
      <c r="A35" s="440"/>
      <c r="C35" s="461"/>
      <c r="D35" s="200" t="str">
        <f t="shared" si="1"/>
        <v/>
      </c>
      <c r="E35" s="203"/>
      <c r="G35" s="214" t="str">
        <f t="shared" si="2"/>
        <v/>
      </c>
      <c r="H35" s="214" t="str">
        <f t="shared" si="3"/>
        <v/>
      </c>
      <c r="J35" s="229" t="str">
        <f t="shared" si="0"/>
        <v xml:space="preserve"> </v>
      </c>
    </row>
    <row r="36" spans="1:10" ht="15.75" x14ac:dyDescent="0.25">
      <c r="A36" s="440"/>
      <c r="C36" s="461"/>
      <c r="D36" s="200" t="str">
        <f t="shared" si="1"/>
        <v/>
      </c>
      <c r="E36" s="203"/>
      <c r="G36" s="214" t="str">
        <f t="shared" si="2"/>
        <v/>
      </c>
      <c r="H36" s="214" t="str">
        <f t="shared" si="3"/>
        <v/>
      </c>
      <c r="J36" s="229" t="str">
        <f t="shared" si="0"/>
        <v xml:space="preserve"> </v>
      </c>
    </row>
    <row r="37" spans="1:10" ht="15.75" x14ac:dyDescent="0.25">
      <c r="A37" s="440"/>
      <c r="C37" s="461"/>
      <c r="D37" s="200" t="str">
        <f t="shared" si="1"/>
        <v/>
      </c>
      <c r="E37" s="203"/>
      <c r="G37" s="214" t="str">
        <f t="shared" si="2"/>
        <v/>
      </c>
      <c r="H37" s="214" t="str">
        <f t="shared" si="3"/>
        <v/>
      </c>
      <c r="J37" s="229" t="str">
        <f t="shared" si="0"/>
        <v xml:space="preserve"> </v>
      </c>
    </row>
    <row r="38" spans="1:10" ht="15.75" x14ac:dyDescent="0.25">
      <c r="A38" s="440"/>
      <c r="C38" s="461"/>
      <c r="D38" s="200" t="str">
        <f t="shared" si="1"/>
        <v/>
      </c>
      <c r="E38" s="203"/>
      <c r="G38" s="214" t="str">
        <f t="shared" si="2"/>
        <v/>
      </c>
      <c r="H38" s="214" t="str">
        <f t="shared" si="3"/>
        <v/>
      </c>
      <c r="J38" s="229" t="str">
        <f t="shared" si="0"/>
        <v xml:space="preserve"> </v>
      </c>
    </row>
    <row r="39" spans="1:10" ht="15.75" x14ac:dyDescent="0.25">
      <c r="A39" s="440"/>
      <c r="C39" s="461"/>
      <c r="D39" s="200" t="str">
        <f t="shared" si="1"/>
        <v/>
      </c>
      <c r="E39" s="203"/>
      <c r="G39" s="214" t="str">
        <f t="shared" si="2"/>
        <v/>
      </c>
      <c r="H39" s="214" t="str">
        <f t="shared" si="3"/>
        <v/>
      </c>
      <c r="J39" s="229" t="str">
        <f t="shared" si="0"/>
        <v xml:space="preserve"> </v>
      </c>
    </row>
    <row r="40" spans="1:10" s="200" customFormat="1" ht="15.75" x14ac:dyDescent="0.25">
      <c r="A40" s="440"/>
      <c r="C40" s="461"/>
      <c r="D40" s="200" t="str">
        <f t="shared" si="1"/>
        <v/>
      </c>
      <c r="E40" s="203"/>
      <c r="F40" s="208"/>
      <c r="G40" s="214" t="str">
        <f t="shared" si="2"/>
        <v/>
      </c>
      <c r="H40" s="214" t="str">
        <f t="shared" si="3"/>
        <v/>
      </c>
      <c r="J40" s="229" t="str">
        <f t="shared" si="0"/>
        <v xml:space="preserve"> </v>
      </c>
    </row>
    <row r="41" spans="1:10" s="200" customFormat="1" ht="15.75" x14ac:dyDescent="0.25">
      <c r="A41" s="440"/>
      <c r="C41" s="461"/>
      <c r="D41" s="200" t="str">
        <f t="shared" si="1"/>
        <v/>
      </c>
      <c r="E41" s="203"/>
      <c r="F41" s="208"/>
      <c r="G41" s="214" t="str">
        <f t="shared" si="2"/>
        <v/>
      </c>
      <c r="H41" s="214" t="str">
        <f t="shared" si="3"/>
        <v/>
      </c>
      <c r="J41" s="229" t="str">
        <f t="shared" si="0"/>
        <v xml:space="preserve"> </v>
      </c>
    </row>
    <row r="42" spans="1:10" s="200" customFormat="1" ht="15.75" x14ac:dyDescent="0.25">
      <c r="A42" s="440"/>
      <c r="C42" s="461"/>
      <c r="D42" s="200" t="str">
        <f t="shared" si="1"/>
        <v/>
      </c>
      <c r="E42" s="203"/>
      <c r="F42" s="208"/>
      <c r="G42" s="214" t="str">
        <f t="shared" si="2"/>
        <v/>
      </c>
      <c r="H42" s="214" t="str">
        <f t="shared" si="3"/>
        <v/>
      </c>
      <c r="J42" s="229" t="str">
        <f t="shared" si="0"/>
        <v xml:space="preserve"> </v>
      </c>
    </row>
    <row r="43" spans="1:10" s="200" customFormat="1" ht="15.75" x14ac:dyDescent="0.25">
      <c r="A43" s="440"/>
      <c r="C43" s="461"/>
      <c r="D43" s="200" t="str">
        <f t="shared" si="1"/>
        <v/>
      </c>
      <c r="E43" s="203"/>
      <c r="F43" s="208"/>
      <c r="G43" s="214" t="str">
        <f t="shared" si="2"/>
        <v/>
      </c>
      <c r="H43" s="214" t="str">
        <f t="shared" si="3"/>
        <v/>
      </c>
      <c r="J43" s="229" t="str">
        <f t="shared" si="0"/>
        <v xml:space="preserve"> </v>
      </c>
    </row>
    <row r="44" spans="1:10" s="200" customFormat="1" ht="15.75" x14ac:dyDescent="0.25">
      <c r="A44" s="440"/>
      <c r="C44" s="461"/>
      <c r="D44" s="200" t="str">
        <f t="shared" si="1"/>
        <v/>
      </c>
      <c r="E44" s="203"/>
      <c r="F44" s="208"/>
      <c r="G44" s="214" t="str">
        <f t="shared" si="2"/>
        <v/>
      </c>
      <c r="H44" s="214" t="str">
        <f t="shared" si="3"/>
        <v/>
      </c>
      <c r="J44" s="229" t="str">
        <f t="shared" si="0"/>
        <v xml:space="preserve"> </v>
      </c>
    </row>
    <row r="45" spans="1:10" s="200" customFormat="1" ht="15.75" x14ac:dyDescent="0.25">
      <c r="A45" s="440"/>
      <c r="C45" s="461"/>
      <c r="D45" s="200" t="str">
        <f t="shared" si="1"/>
        <v/>
      </c>
      <c r="E45" s="203"/>
      <c r="F45" s="208"/>
      <c r="G45" s="214" t="str">
        <f t="shared" si="2"/>
        <v/>
      </c>
      <c r="H45" s="214" t="str">
        <f t="shared" si="3"/>
        <v/>
      </c>
      <c r="J45" s="229" t="str">
        <f t="shared" si="0"/>
        <v xml:space="preserve"> </v>
      </c>
    </row>
    <row r="46" spans="1:10" s="200" customFormat="1" ht="15.75" x14ac:dyDescent="0.25">
      <c r="A46" s="440"/>
      <c r="C46" s="461"/>
      <c r="D46" s="200" t="str">
        <f t="shared" si="1"/>
        <v/>
      </c>
      <c r="E46" s="203"/>
      <c r="F46" s="208"/>
      <c r="G46" s="214" t="str">
        <f t="shared" si="2"/>
        <v/>
      </c>
      <c r="H46" s="214" t="str">
        <f t="shared" si="3"/>
        <v/>
      </c>
      <c r="J46" s="229" t="str">
        <f t="shared" si="0"/>
        <v xml:space="preserve"> </v>
      </c>
    </row>
    <row r="47" spans="1:10" s="200" customFormat="1" ht="15.75" x14ac:dyDescent="0.25">
      <c r="A47" s="440"/>
      <c r="C47" s="461"/>
      <c r="D47" s="200" t="str">
        <f t="shared" si="1"/>
        <v/>
      </c>
      <c r="E47" s="203"/>
      <c r="F47" s="208"/>
      <c r="G47" s="214" t="str">
        <f t="shared" si="2"/>
        <v/>
      </c>
      <c r="H47" s="214" t="str">
        <f t="shared" si="3"/>
        <v/>
      </c>
      <c r="J47" s="229" t="str">
        <f t="shared" si="0"/>
        <v xml:space="preserve"> </v>
      </c>
    </row>
    <row r="48" spans="1:10" s="200" customFormat="1" ht="15.75" x14ac:dyDescent="0.25">
      <c r="A48" s="440"/>
      <c r="C48" s="461"/>
      <c r="D48" s="200" t="str">
        <f t="shared" si="1"/>
        <v/>
      </c>
      <c r="E48" s="203"/>
      <c r="F48" s="208"/>
      <c r="G48" s="214" t="str">
        <f t="shared" si="2"/>
        <v/>
      </c>
      <c r="H48" s="214" t="str">
        <f t="shared" si="3"/>
        <v/>
      </c>
      <c r="J48" s="229" t="str">
        <f t="shared" si="0"/>
        <v xml:space="preserve"> </v>
      </c>
    </row>
    <row r="49" spans="1:10" s="200" customFormat="1" ht="15.75" x14ac:dyDescent="0.25">
      <c r="A49" s="440"/>
      <c r="C49" s="461"/>
      <c r="D49" s="200" t="str">
        <f t="shared" si="1"/>
        <v/>
      </c>
      <c r="E49" s="203"/>
      <c r="F49" s="208"/>
      <c r="G49" s="214" t="str">
        <f t="shared" si="2"/>
        <v/>
      </c>
      <c r="H49" s="214" t="str">
        <f t="shared" si="3"/>
        <v/>
      </c>
      <c r="J49" s="229" t="str">
        <f t="shared" si="0"/>
        <v xml:space="preserve"> </v>
      </c>
    </row>
    <row r="50" spans="1:10" s="200" customFormat="1" ht="15.75" x14ac:dyDescent="0.25">
      <c r="A50" s="440"/>
      <c r="C50" s="461"/>
      <c r="D50" s="200" t="str">
        <f t="shared" si="1"/>
        <v/>
      </c>
      <c r="E50" s="203"/>
      <c r="F50" s="208"/>
      <c r="G50" s="214" t="str">
        <f t="shared" si="2"/>
        <v/>
      </c>
      <c r="H50" s="214" t="str">
        <f t="shared" si="3"/>
        <v/>
      </c>
      <c r="J50" s="229" t="str">
        <f t="shared" si="0"/>
        <v xml:space="preserve"> </v>
      </c>
    </row>
    <row r="51" spans="1:10" s="200" customFormat="1" ht="15.75" x14ac:dyDescent="0.25">
      <c r="A51" s="440"/>
      <c r="C51" s="461"/>
      <c r="D51" s="209" t="str">
        <f t="shared" si="1"/>
        <v/>
      </c>
      <c r="E51" s="203"/>
      <c r="F51" s="208"/>
      <c r="G51" s="214" t="str">
        <f t="shared" si="2"/>
        <v/>
      </c>
      <c r="H51" s="214" t="str">
        <f t="shared" si="3"/>
        <v/>
      </c>
      <c r="J51" s="229" t="str">
        <f t="shared" si="0"/>
        <v xml:space="preserve"> </v>
      </c>
    </row>
    <row r="52" spans="1:10" s="200" customFormat="1" x14ac:dyDescent="0.25">
      <c r="A52" s="440"/>
      <c r="C52" s="461"/>
      <c r="D52" s="209" t="str">
        <f t="shared" si="1"/>
        <v/>
      </c>
      <c r="E52" s="30"/>
      <c r="F52" s="208"/>
      <c r="G52" s="214" t="str">
        <f t="shared" si="2"/>
        <v/>
      </c>
      <c r="H52" s="214" t="str">
        <f t="shared" si="3"/>
        <v/>
      </c>
      <c r="J52" s="229" t="str">
        <f t="shared" si="0"/>
        <v xml:space="preserve"> </v>
      </c>
    </row>
    <row r="53" spans="1:10" s="200" customFormat="1" x14ac:dyDescent="0.25">
      <c r="A53" s="440"/>
      <c r="C53" s="461"/>
      <c r="D53" s="209" t="str">
        <f t="shared" si="1"/>
        <v/>
      </c>
      <c r="E53" s="30"/>
      <c r="F53" s="208"/>
      <c r="G53" s="214" t="str">
        <f t="shared" si="2"/>
        <v/>
      </c>
      <c r="H53" s="214" t="str">
        <f t="shared" si="3"/>
        <v/>
      </c>
      <c r="J53" s="229" t="str">
        <f t="shared" si="0"/>
        <v xml:space="preserve"> </v>
      </c>
    </row>
    <row r="54" spans="1:10" s="200" customFormat="1" ht="15.75" x14ac:dyDescent="0.25">
      <c r="A54" s="440"/>
      <c r="C54" s="461"/>
      <c r="D54" s="209" t="str">
        <f t="shared" si="1"/>
        <v/>
      </c>
      <c r="E54" s="203"/>
      <c r="F54" s="208"/>
      <c r="G54" s="214" t="str">
        <f t="shared" si="2"/>
        <v/>
      </c>
      <c r="H54" s="214" t="str">
        <f t="shared" si="3"/>
        <v/>
      </c>
      <c r="J54" s="229" t="str">
        <f t="shared" si="0"/>
        <v xml:space="preserve"> </v>
      </c>
    </row>
    <row r="55" spans="1:10" s="200" customFormat="1" ht="15.75" x14ac:dyDescent="0.25">
      <c r="A55" s="440"/>
      <c r="C55" s="461"/>
      <c r="D55" s="209" t="str">
        <f t="shared" si="1"/>
        <v/>
      </c>
      <c r="E55" s="203"/>
      <c r="F55" s="208"/>
      <c r="G55" s="214" t="str">
        <f t="shared" si="2"/>
        <v/>
      </c>
      <c r="H55" s="214" t="str">
        <f t="shared" si="3"/>
        <v/>
      </c>
      <c r="J55" s="229" t="str">
        <f t="shared" si="0"/>
        <v xml:space="preserve"> </v>
      </c>
    </row>
    <row r="56" spans="1:10" s="200" customFormat="1" ht="15.75" x14ac:dyDescent="0.25">
      <c r="A56" s="440"/>
      <c r="C56" s="461"/>
      <c r="D56" s="209" t="str">
        <f t="shared" si="1"/>
        <v/>
      </c>
      <c r="E56" s="203"/>
      <c r="F56" s="208"/>
      <c r="G56" s="214" t="str">
        <f t="shared" si="2"/>
        <v/>
      </c>
      <c r="H56" s="214" t="str">
        <f t="shared" si="3"/>
        <v/>
      </c>
      <c r="J56" s="229" t="str">
        <f t="shared" si="0"/>
        <v xml:space="preserve"> </v>
      </c>
    </row>
    <row r="57" spans="1:10" s="200" customFormat="1" ht="15.75" x14ac:dyDescent="0.25">
      <c r="A57" s="440"/>
      <c r="C57" s="461"/>
      <c r="D57" s="209" t="str">
        <f t="shared" si="1"/>
        <v/>
      </c>
      <c r="E57" s="203"/>
      <c r="F57" s="208"/>
      <c r="G57" s="214" t="str">
        <f t="shared" si="2"/>
        <v/>
      </c>
      <c r="H57" s="214" t="str">
        <f t="shared" si="3"/>
        <v/>
      </c>
      <c r="J57" s="229" t="str">
        <f t="shared" si="0"/>
        <v xml:space="preserve"> </v>
      </c>
    </row>
    <row r="58" spans="1:10" s="200" customFormat="1" ht="15.75" x14ac:dyDescent="0.25">
      <c r="A58" s="440"/>
      <c r="C58" s="461"/>
      <c r="D58" s="209" t="str">
        <f t="shared" si="1"/>
        <v/>
      </c>
      <c r="E58" s="203"/>
      <c r="F58" s="208"/>
      <c r="G58" s="214" t="str">
        <f t="shared" si="2"/>
        <v/>
      </c>
      <c r="H58" s="214" t="str">
        <f t="shared" si="3"/>
        <v/>
      </c>
      <c r="J58" s="229" t="str">
        <f t="shared" si="0"/>
        <v xml:space="preserve"> </v>
      </c>
    </row>
    <row r="59" spans="1:10" s="200" customFormat="1" ht="15.75" x14ac:dyDescent="0.25">
      <c r="A59" s="440"/>
      <c r="C59" s="461"/>
      <c r="D59" s="209" t="str">
        <f t="shared" si="1"/>
        <v/>
      </c>
      <c r="E59" s="203"/>
      <c r="F59" s="208"/>
      <c r="G59" s="214" t="str">
        <f t="shared" si="2"/>
        <v/>
      </c>
      <c r="H59" s="214" t="str">
        <f t="shared" si="3"/>
        <v/>
      </c>
      <c r="J59" s="229" t="str">
        <f t="shared" si="0"/>
        <v xml:space="preserve"> </v>
      </c>
    </row>
    <row r="60" spans="1:10" s="200" customFormat="1" ht="15.75" x14ac:dyDescent="0.25">
      <c r="A60" s="440"/>
      <c r="C60" s="461"/>
      <c r="D60" s="209" t="str">
        <f t="shared" si="1"/>
        <v/>
      </c>
      <c r="E60" s="203"/>
      <c r="F60" s="208"/>
      <c r="G60" s="214" t="str">
        <f t="shared" si="2"/>
        <v/>
      </c>
      <c r="H60" s="214" t="str">
        <f t="shared" si="3"/>
        <v/>
      </c>
      <c r="J60" s="229" t="str">
        <f t="shared" si="0"/>
        <v xml:space="preserve"> </v>
      </c>
    </row>
    <row r="61" spans="1:10" s="200" customFormat="1" ht="15.75" x14ac:dyDescent="0.25">
      <c r="A61" s="440"/>
      <c r="C61" s="461"/>
      <c r="D61" s="209" t="str">
        <f t="shared" si="1"/>
        <v/>
      </c>
      <c r="E61" s="203"/>
      <c r="F61" s="208"/>
      <c r="G61" s="214" t="str">
        <f t="shared" si="2"/>
        <v/>
      </c>
      <c r="H61" s="214" t="str">
        <f t="shared" si="3"/>
        <v/>
      </c>
      <c r="J61" s="229" t="str">
        <f t="shared" si="0"/>
        <v xml:space="preserve"> </v>
      </c>
    </row>
    <row r="62" spans="1:10" s="200" customFormat="1" ht="15.75" x14ac:dyDescent="0.25">
      <c r="A62" s="440"/>
      <c r="C62" s="461"/>
      <c r="D62" s="209" t="str">
        <f t="shared" si="1"/>
        <v/>
      </c>
      <c r="E62" s="203"/>
      <c r="F62" s="208"/>
      <c r="G62" s="214" t="str">
        <f t="shared" si="2"/>
        <v/>
      </c>
      <c r="H62" s="214" t="str">
        <f t="shared" si="3"/>
        <v/>
      </c>
      <c r="J62" s="229" t="str">
        <f t="shared" si="0"/>
        <v xml:space="preserve"> </v>
      </c>
    </row>
    <row r="63" spans="1:10" s="200" customFormat="1" ht="15.75" x14ac:dyDescent="0.25">
      <c r="A63" s="440"/>
      <c r="C63" s="461"/>
      <c r="D63" s="209" t="str">
        <f t="shared" si="1"/>
        <v/>
      </c>
      <c r="E63" s="203"/>
      <c r="F63" s="208"/>
      <c r="G63" s="214" t="str">
        <f t="shared" si="2"/>
        <v/>
      </c>
      <c r="H63" s="214" t="str">
        <f t="shared" si="3"/>
        <v/>
      </c>
      <c r="J63" s="229" t="str">
        <f t="shared" si="0"/>
        <v xml:space="preserve"> </v>
      </c>
    </row>
    <row r="64" spans="1:10" s="200" customFormat="1" ht="15.75" x14ac:dyDescent="0.25">
      <c r="A64" s="440"/>
      <c r="C64" s="461"/>
      <c r="D64" s="209" t="str">
        <f t="shared" si="1"/>
        <v/>
      </c>
      <c r="E64" s="203"/>
      <c r="F64" s="208"/>
      <c r="G64" s="214" t="str">
        <f t="shared" si="2"/>
        <v/>
      </c>
      <c r="H64" s="214" t="str">
        <f t="shared" si="3"/>
        <v/>
      </c>
      <c r="J64" s="229" t="str">
        <f t="shared" si="0"/>
        <v xml:space="preserve"> </v>
      </c>
    </row>
    <row r="65" spans="1:10" s="200" customFormat="1" x14ac:dyDescent="0.25">
      <c r="A65" s="440"/>
      <c r="C65" s="461"/>
      <c r="D65" s="209" t="str">
        <f t="shared" si="1"/>
        <v/>
      </c>
      <c r="E65" s="30"/>
      <c r="F65" s="208"/>
      <c r="G65" s="214" t="str">
        <f t="shared" si="2"/>
        <v/>
      </c>
      <c r="H65" s="214" t="str">
        <f t="shared" si="3"/>
        <v/>
      </c>
      <c r="J65" s="229" t="str">
        <f t="shared" si="0"/>
        <v xml:space="preserve"> </v>
      </c>
    </row>
    <row r="66" spans="1:10" s="200" customFormat="1" ht="15.75" x14ac:dyDescent="0.25">
      <c r="A66" s="440"/>
      <c r="C66" s="461"/>
      <c r="D66" s="209" t="str">
        <f t="shared" si="1"/>
        <v/>
      </c>
      <c r="E66" s="203"/>
      <c r="F66" s="208"/>
      <c r="G66" s="214" t="str">
        <f t="shared" si="2"/>
        <v/>
      </c>
      <c r="H66" s="214" t="str">
        <f t="shared" si="3"/>
        <v/>
      </c>
      <c r="J66" s="229" t="str">
        <f t="shared" si="0"/>
        <v xml:space="preserve"> </v>
      </c>
    </row>
    <row r="67" spans="1:10" s="200" customFormat="1" ht="15.75" x14ac:dyDescent="0.25">
      <c r="A67" s="440"/>
      <c r="C67" s="461"/>
      <c r="D67" s="209" t="str">
        <f t="shared" si="1"/>
        <v/>
      </c>
      <c r="E67" s="203"/>
      <c r="F67" s="208"/>
      <c r="G67" s="214" t="str">
        <f t="shared" si="2"/>
        <v/>
      </c>
      <c r="H67" s="214" t="str">
        <f t="shared" si="3"/>
        <v/>
      </c>
      <c r="J67" s="229" t="str">
        <f t="shared" si="0"/>
        <v xml:space="preserve"> </v>
      </c>
    </row>
    <row r="68" spans="1:10" s="200" customFormat="1" ht="15.75" x14ac:dyDescent="0.25">
      <c r="A68" s="440"/>
      <c r="C68" s="461"/>
      <c r="D68" s="209" t="str">
        <f t="shared" si="1"/>
        <v/>
      </c>
      <c r="E68" s="203"/>
      <c r="F68" s="208"/>
      <c r="G68" s="214" t="str">
        <f t="shared" si="2"/>
        <v/>
      </c>
      <c r="H68" s="214" t="str">
        <f t="shared" si="3"/>
        <v/>
      </c>
      <c r="J68" s="229" t="str">
        <f t="shared" si="0"/>
        <v xml:space="preserve"> </v>
      </c>
    </row>
    <row r="69" spans="1:10" s="200" customFormat="1" x14ac:dyDescent="0.25">
      <c r="A69" s="440"/>
      <c r="C69" s="461"/>
      <c r="D69" s="209" t="str">
        <f t="shared" si="1"/>
        <v/>
      </c>
      <c r="E69" s="210"/>
      <c r="F69" s="209"/>
      <c r="G69" s="214" t="str">
        <f t="shared" si="2"/>
        <v/>
      </c>
      <c r="H69" s="214" t="str">
        <f t="shared" si="3"/>
        <v/>
      </c>
      <c r="J69" s="229" t="str">
        <f t="shared" ref="J69:J80" si="4">IF(OR(LEFT(E69,1)=" ",RIGHT(E69,1)=" ",),1," ")</f>
        <v xml:space="preserve"> </v>
      </c>
    </row>
    <row r="70" spans="1:10" s="200" customFormat="1" ht="15.75" x14ac:dyDescent="0.25">
      <c r="A70" s="440"/>
      <c r="C70" s="461"/>
      <c r="D70" s="209" t="str">
        <f t="shared" si="1"/>
        <v/>
      </c>
      <c r="E70" s="203"/>
      <c r="F70" s="208"/>
      <c r="G70" s="214" t="str">
        <f t="shared" ref="G70:G133" si="5">IF(LEFT(E70,1)=" ",1,"")</f>
        <v/>
      </c>
      <c r="H70" s="214" t="str">
        <f t="shared" ref="H70:H133" si="6">IF(RIGHT(E70,1)=" ",1,"")</f>
        <v/>
      </c>
      <c r="J70" s="229" t="str">
        <f t="shared" si="4"/>
        <v xml:space="preserve"> </v>
      </c>
    </row>
    <row r="71" spans="1:10" s="200" customFormat="1" ht="15.75" x14ac:dyDescent="0.25">
      <c r="A71" s="440"/>
      <c r="C71" s="461"/>
      <c r="D71" s="209" t="str">
        <f t="shared" si="1"/>
        <v/>
      </c>
      <c r="E71" s="203"/>
      <c r="F71" s="208"/>
      <c r="G71" s="214" t="str">
        <f t="shared" si="5"/>
        <v/>
      </c>
      <c r="H71" s="214" t="str">
        <f t="shared" si="6"/>
        <v/>
      </c>
      <c r="J71" s="229" t="str">
        <f t="shared" si="4"/>
        <v xml:space="preserve"> </v>
      </c>
    </row>
    <row r="72" spans="1:10" s="200" customFormat="1" ht="15.75" x14ac:dyDescent="0.25">
      <c r="A72" s="440"/>
      <c r="C72" s="461"/>
      <c r="D72" s="200" t="str">
        <f t="shared" si="1"/>
        <v/>
      </c>
      <c r="E72" s="203"/>
      <c r="F72" s="208"/>
      <c r="G72" s="214" t="str">
        <f t="shared" si="5"/>
        <v/>
      </c>
      <c r="H72" s="214" t="str">
        <f t="shared" si="6"/>
        <v/>
      </c>
      <c r="J72" s="229" t="str">
        <f t="shared" si="4"/>
        <v xml:space="preserve"> </v>
      </c>
    </row>
    <row r="73" spans="1:10" s="200" customFormat="1" ht="15.75" x14ac:dyDescent="0.25">
      <c r="A73" s="440"/>
      <c r="C73" s="461"/>
      <c r="D73" s="200" t="str">
        <f t="shared" si="1"/>
        <v/>
      </c>
      <c r="E73" s="203"/>
      <c r="F73" s="208"/>
      <c r="G73" s="214" t="str">
        <f t="shared" si="5"/>
        <v/>
      </c>
      <c r="H73" s="214" t="str">
        <f t="shared" si="6"/>
        <v/>
      </c>
      <c r="J73" s="229" t="str">
        <f t="shared" si="4"/>
        <v xml:space="preserve"> </v>
      </c>
    </row>
    <row r="74" spans="1:10" s="200" customFormat="1" ht="15.75" x14ac:dyDescent="0.25">
      <c r="A74" s="440"/>
      <c r="C74" s="461"/>
      <c r="D74" s="200" t="str">
        <f t="shared" si="1"/>
        <v/>
      </c>
      <c r="E74" s="203"/>
      <c r="F74" s="208"/>
      <c r="G74" s="214" t="str">
        <f t="shared" si="5"/>
        <v/>
      </c>
      <c r="H74" s="214" t="str">
        <f t="shared" si="6"/>
        <v/>
      </c>
      <c r="J74" s="229" t="str">
        <f t="shared" si="4"/>
        <v xml:space="preserve"> </v>
      </c>
    </row>
    <row r="75" spans="1:10" ht="15.75" x14ac:dyDescent="0.25">
      <c r="A75" s="440"/>
      <c r="C75" s="461"/>
      <c r="D75" s="200" t="str">
        <f t="shared" si="1"/>
        <v/>
      </c>
      <c r="E75" s="29"/>
      <c r="G75" s="214" t="str">
        <f t="shared" si="5"/>
        <v/>
      </c>
      <c r="H75" s="214" t="str">
        <f t="shared" si="6"/>
        <v/>
      </c>
      <c r="J75" s="229" t="str">
        <f t="shared" si="4"/>
        <v xml:space="preserve"> </v>
      </c>
    </row>
    <row r="76" spans="1:10" ht="15.75" x14ac:dyDescent="0.25">
      <c r="A76" s="440"/>
      <c r="C76" s="461"/>
      <c r="D76" s="200" t="str">
        <f t="shared" si="1"/>
        <v/>
      </c>
      <c r="E76" s="29"/>
      <c r="G76" s="214" t="str">
        <f t="shared" si="5"/>
        <v/>
      </c>
      <c r="H76" s="214" t="str">
        <f t="shared" si="6"/>
        <v/>
      </c>
      <c r="J76" s="229" t="str">
        <f t="shared" si="4"/>
        <v xml:space="preserve"> </v>
      </c>
    </row>
    <row r="77" spans="1:10" ht="15.75" x14ac:dyDescent="0.25">
      <c r="A77" s="440"/>
      <c r="C77" s="461"/>
      <c r="D77" s="200" t="str">
        <f t="shared" si="1"/>
        <v/>
      </c>
      <c r="G77" s="214" t="str">
        <f t="shared" si="5"/>
        <v/>
      </c>
      <c r="H77" s="214" t="str">
        <f t="shared" si="6"/>
        <v/>
      </c>
      <c r="J77" s="229" t="str">
        <f t="shared" si="4"/>
        <v xml:space="preserve"> </v>
      </c>
    </row>
    <row r="78" spans="1:10" ht="21" x14ac:dyDescent="0.25">
      <c r="D78" s="8">
        <f>COUNT(D5:D77)</f>
        <v>4</v>
      </c>
      <c r="E78" s="286"/>
      <c r="F78" s="286">
        <f t="shared" ref="F78" si="7">COUNT(F5:F77)</f>
        <v>4</v>
      </c>
      <c r="G78" s="214" t="str">
        <f t="shared" si="5"/>
        <v/>
      </c>
      <c r="H78" s="214" t="str">
        <f t="shared" si="6"/>
        <v/>
      </c>
      <c r="J78" s="229" t="str">
        <f t="shared" si="4"/>
        <v xml:space="preserve"> </v>
      </c>
    </row>
    <row r="79" spans="1:10" ht="15.75" x14ac:dyDescent="0.25">
      <c r="G79" s="214" t="str">
        <f t="shared" si="5"/>
        <v/>
      </c>
      <c r="H79" s="214" t="str">
        <f t="shared" si="6"/>
        <v/>
      </c>
      <c r="J79" s="229" t="str">
        <f t="shared" si="4"/>
        <v xml:space="preserve"> </v>
      </c>
    </row>
    <row r="80" spans="1:10" ht="15.75" x14ac:dyDescent="0.25">
      <c r="D80" s="67"/>
      <c r="G80" s="214" t="str">
        <f t="shared" si="5"/>
        <v/>
      </c>
      <c r="H80" s="214" t="str">
        <f t="shared" si="6"/>
        <v/>
      </c>
      <c r="J80" s="229" t="str">
        <f t="shared" si="4"/>
        <v xml:space="preserve"> </v>
      </c>
    </row>
    <row r="81" spans="1:41" ht="45" customHeight="1" x14ac:dyDescent="0.25">
      <c r="A81" s="440">
        <v>2</v>
      </c>
      <c r="C81" s="461" t="s">
        <v>527</v>
      </c>
      <c r="D81" s="5">
        <v>1</v>
      </c>
      <c r="E81" s="29" t="s">
        <v>206</v>
      </c>
      <c r="F81" s="208">
        <v>1</v>
      </c>
      <c r="G81" s="214" t="str">
        <f t="shared" si="5"/>
        <v/>
      </c>
      <c r="H81" s="214" t="str">
        <f t="shared" si="6"/>
        <v/>
      </c>
      <c r="J81" s="229" t="str">
        <f>IF(OR(LEFT(E81,1)=" ",RIGHT(E81,1)=" ",),1," ")</f>
        <v xml:space="preserve"> </v>
      </c>
      <c r="K81" s="144"/>
    </row>
    <row r="82" spans="1:41" ht="15.75" x14ac:dyDescent="0.25">
      <c r="A82" s="440"/>
      <c r="C82" s="461"/>
      <c r="D82" s="5">
        <f t="shared" ref="D82:D179" si="8">IF(E82="","",D81+1)</f>
        <v>2</v>
      </c>
      <c r="E82" s="29" t="s">
        <v>205</v>
      </c>
      <c r="F82" s="208">
        <v>1</v>
      </c>
      <c r="G82" s="214" t="str">
        <f t="shared" si="5"/>
        <v/>
      </c>
      <c r="H82" s="214" t="str">
        <f t="shared" si="6"/>
        <v/>
      </c>
      <c r="J82" s="229" t="str">
        <f t="shared" ref="J82:J145" si="9">IF(OR(LEFT(E82,1)=" ",RIGHT(E82,1)=" ",),1," ")</f>
        <v xml:space="preserve"> </v>
      </c>
    </row>
    <row r="83" spans="1:41" ht="15.75" customHeight="1" x14ac:dyDescent="0.25">
      <c r="A83" s="440"/>
      <c r="C83" s="461"/>
      <c r="D83" s="5">
        <f t="shared" si="8"/>
        <v>3</v>
      </c>
      <c r="E83" s="29" t="s">
        <v>253</v>
      </c>
      <c r="F83" s="208">
        <v>1</v>
      </c>
      <c r="G83" s="214" t="str">
        <f t="shared" si="5"/>
        <v/>
      </c>
      <c r="H83" s="214" t="str">
        <f t="shared" si="6"/>
        <v/>
      </c>
      <c r="J83" s="229" t="str">
        <f t="shared" si="9"/>
        <v xml:space="preserve"> </v>
      </c>
    </row>
    <row r="84" spans="1:41" ht="15.75" customHeight="1" x14ac:dyDescent="0.25">
      <c r="A84" s="440"/>
      <c r="C84" s="461"/>
      <c r="D84" s="5" t="str">
        <f t="shared" si="8"/>
        <v/>
      </c>
      <c r="E84" s="29"/>
      <c r="G84" s="214" t="str">
        <f t="shared" si="5"/>
        <v/>
      </c>
      <c r="H84" s="214" t="str">
        <f t="shared" si="6"/>
        <v/>
      </c>
      <c r="J84" s="229" t="str">
        <f t="shared" si="9"/>
        <v xml:space="preserve"> </v>
      </c>
    </row>
    <row r="85" spans="1:41" ht="15.75" customHeight="1" x14ac:dyDescent="0.25">
      <c r="A85" s="440"/>
      <c r="C85" s="461"/>
      <c r="D85" s="5" t="str">
        <f t="shared" si="8"/>
        <v/>
      </c>
      <c r="E85" s="29"/>
      <c r="G85" s="214" t="str">
        <f t="shared" si="5"/>
        <v/>
      </c>
      <c r="H85" s="214" t="str">
        <f t="shared" si="6"/>
        <v/>
      </c>
      <c r="J85" s="229" t="str">
        <f t="shared" si="9"/>
        <v xml:space="preserve"> </v>
      </c>
    </row>
    <row r="86" spans="1:41" ht="15.75" customHeight="1" x14ac:dyDescent="0.25">
      <c r="A86" s="440"/>
      <c r="C86" s="461"/>
      <c r="D86" s="5" t="str">
        <f t="shared" si="8"/>
        <v/>
      </c>
      <c r="E86" s="29"/>
      <c r="G86" s="214" t="str">
        <f t="shared" si="5"/>
        <v/>
      </c>
      <c r="H86" s="214" t="str">
        <f t="shared" si="6"/>
        <v/>
      </c>
      <c r="J86" s="229" t="str">
        <f t="shared" si="9"/>
        <v xml:space="preserve"> </v>
      </c>
    </row>
    <row r="87" spans="1:41" ht="15.75" customHeight="1" x14ac:dyDescent="0.25">
      <c r="A87" s="440"/>
      <c r="C87" s="461"/>
      <c r="D87" s="5" t="str">
        <f t="shared" si="8"/>
        <v/>
      </c>
      <c r="E87" s="29"/>
      <c r="G87" s="214" t="str">
        <f t="shared" si="5"/>
        <v/>
      </c>
      <c r="H87" s="214" t="str">
        <f t="shared" si="6"/>
        <v/>
      </c>
      <c r="J87" s="229" t="str">
        <f t="shared" si="9"/>
        <v xml:space="preserve"> </v>
      </c>
    </row>
    <row r="88" spans="1:41" ht="15.75" customHeight="1" x14ac:dyDescent="0.25">
      <c r="A88" s="440"/>
      <c r="C88" s="461"/>
      <c r="D88" s="209" t="str">
        <f t="shared" si="8"/>
        <v/>
      </c>
      <c r="G88" s="214" t="str">
        <f t="shared" si="5"/>
        <v/>
      </c>
      <c r="H88" s="214" t="str">
        <f t="shared" si="6"/>
        <v/>
      </c>
      <c r="J88" s="229" t="str">
        <f t="shared" si="9"/>
        <v xml:space="preserve"> </v>
      </c>
    </row>
    <row r="89" spans="1:41" ht="15.75" customHeight="1" x14ac:dyDescent="0.25">
      <c r="A89" s="440"/>
      <c r="C89" s="461"/>
      <c r="D89" s="209" t="str">
        <f t="shared" si="8"/>
        <v/>
      </c>
      <c r="G89" s="214" t="str">
        <f t="shared" si="5"/>
        <v/>
      </c>
      <c r="H89" s="214" t="str">
        <f t="shared" si="6"/>
        <v/>
      </c>
      <c r="J89" s="229" t="str">
        <f t="shared" si="9"/>
        <v xml:space="preserve"> </v>
      </c>
    </row>
    <row r="90" spans="1:41" ht="15.75" customHeight="1" x14ac:dyDescent="0.25">
      <c r="A90" s="440"/>
      <c r="C90" s="461"/>
      <c r="D90" s="209" t="str">
        <f t="shared" si="8"/>
        <v/>
      </c>
      <c r="G90" s="214" t="str">
        <f t="shared" si="5"/>
        <v/>
      </c>
      <c r="H90" s="214" t="str">
        <f t="shared" si="6"/>
        <v/>
      </c>
      <c r="J90" s="229" t="str">
        <f t="shared" si="9"/>
        <v xml:space="preserve"> </v>
      </c>
    </row>
    <row r="91" spans="1:41" ht="15.75" customHeight="1" x14ac:dyDescent="0.25">
      <c r="A91" s="440"/>
      <c r="C91" s="461"/>
      <c r="D91" s="209" t="str">
        <f t="shared" si="8"/>
        <v/>
      </c>
      <c r="G91" s="214" t="str">
        <f t="shared" si="5"/>
        <v/>
      </c>
      <c r="H91" s="214" t="str">
        <f t="shared" si="6"/>
        <v/>
      </c>
      <c r="J91" s="229" t="str">
        <f t="shared" si="9"/>
        <v xml:space="preserve"> </v>
      </c>
    </row>
    <row r="92" spans="1:41" ht="15.75" customHeight="1" x14ac:dyDescent="0.25">
      <c r="A92" s="440"/>
      <c r="C92" s="461"/>
      <c r="D92" s="209" t="str">
        <f t="shared" si="8"/>
        <v/>
      </c>
      <c r="G92" s="214" t="str">
        <f t="shared" si="5"/>
        <v/>
      </c>
      <c r="H92" s="214" t="str">
        <f t="shared" si="6"/>
        <v/>
      </c>
      <c r="J92" s="229" t="str">
        <f t="shared" si="9"/>
        <v xml:space="preserve"> </v>
      </c>
      <c r="L92" s="32">
        <v>1</v>
      </c>
      <c r="M92" s="32" t="s">
        <v>544</v>
      </c>
      <c r="N92" s="32"/>
      <c r="O92" s="32"/>
      <c r="P92" s="32"/>
      <c r="Q92" s="32" t="s">
        <v>547</v>
      </c>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row>
    <row r="93" spans="1:41" ht="15.75" customHeight="1" x14ac:dyDescent="0.25">
      <c r="A93" s="440"/>
      <c r="C93" s="461"/>
      <c r="D93" s="209" t="str">
        <f t="shared" si="8"/>
        <v/>
      </c>
      <c r="G93" s="214" t="str">
        <f t="shared" si="5"/>
        <v/>
      </c>
      <c r="H93" s="214" t="str">
        <f t="shared" si="6"/>
        <v/>
      </c>
      <c r="J93" s="229" t="str">
        <f t="shared" si="9"/>
        <v xml:space="preserve"> </v>
      </c>
    </row>
    <row r="94" spans="1:41" ht="15.75" customHeight="1" x14ac:dyDescent="0.25">
      <c r="A94" s="440"/>
      <c r="C94" s="461"/>
      <c r="D94" s="209" t="str">
        <f t="shared" si="8"/>
        <v/>
      </c>
      <c r="G94" s="214" t="str">
        <f t="shared" si="5"/>
        <v/>
      </c>
      <c r="H94" s="214" t="str">
        <f t="shared" si="6"/>
        <v/>
      </c>
      <c r="J94" s="229" t="str">
        <f t="shared" si="9"/>
        <v xml:space="preserve"> </v>
      </c>
    </row>
    <row r="95" spans="1:41" ht="15.75" customHeight="1" x14ac:dyDescent="0.25">
      <c r="A95" s="440"/>
      <c r="C95" s="461"/>
      <c r="D95" s="209" t="str">
        <f t="shared" si="8"/>
        <v/>
      </c>
      <c r="E95" s="29"/>
      <c r="G95" s="214" t="str">
        <f t="shared" si="5"/>
        <v/>
      </c>
      <c r="H95" s="214" t="str">
        <f t="shared" si="6"/>
        <v/>
      </c>
      <c r="J95" s="229" t="str">
        <f t="shared" si="9"/>
        <v xml:space="preserve"> </v>
      </c>
    </row>
    <row r="96" spans="1:41" s="209" customFormat="1" ht="15.75" customHeight="1" x14ac:dyDescent="0.25">
      <c r="A96" s="440"/>
      <c r="C96" s="461"/>
      <c r="D96" s="209" t="str">
        <f t="shared" si="8"/>
        <v/>
      </c>
      <c r="E96" s="203"/>
      <c r="F96" s="208"/>
      <c r="G96" s="214" t="str">
        <f t="shared" si="5"/>
        <v/>
      </c>
      <c r="H96" s="214" t="str">
        <f t="shared" si="6"/>
        <v/>
      </c>
      <c r="J96" s="229" t="str">
        <f t="shared" si="9"/>
        <v xml:space="preserve"> </v>
      </c>
    </row>
    <row r="97" spans="1:10" s="209" customFormat="1" ht="15.75" customHeight="1" x14ac:dyDescent="0.25">
      <c r="A97" s="440"/>
      <c r="C97" s="461"/>
      <c r="D97" s="209" t="str">
        <f t="shared" si="8"/>
        <v/>
      </c>
      <c r="E97" s="28"/>
      <c r="F97" s="208"/>
      <c r="G97" s="214" t="str">
        <f t="shared" si="5"/>
        <v/>
      </c>
      <c r="H97" s="214" t="str">
        <f t="shared" si="6"/>
        <v/>
      </c>
      <c r="J97" s="229" t="str">
        <f t="shared" si="9"/>
        <v xml:space="preserve"> </v>
      </c>
    </row>
    <row r="98" spans="1:10" s="209" customFormat="1" ht="15.75" customHeight="1" x14ac:dyDescent="0.25">
      <c r="A98" s="440"/>
      <c r="C98" s="461"/>
      <c r="D98" s="209" t="str">
        <f t="shared" si="8"/>
        <v/>
      </c>
      <c r="E98" s="203"/>
      <c r="F98" s="208"/>
      <c r="G98" s="214" t="str">
        <f t="shared" si="5"/>
        <v/>
      </c>
      <c r="H98" s="214" t="str">
        <f t="shared" si="6"/>
        <v/>
      </c>
      <c r="J98" s="229" t="str">
        <f t="shared" si="9"/>
        <v xml:space="preserve"> </v>
      </c>
    </row>
    <row r="99" spans="1:10" s="209" customFormat="1" ht="15.75" customHeight="1" x14ac:dyDescent="0.25">
      <c r="A99" s="440"/>
      <c r="C99" s="461"/>
      <c r="D99" s="209" t="str">
        <f t="shared" si="8"/>
        <v/>
      </c>
      <c r="E99" s="203"/>
      <c r="F99" s="208"/>
      <c r="G99" s="214" t="str">
        <f t="shared" si="5"/>
        <v/>
      </c>
      <c r="H99" s="214" t="str">
        <f t="shared" si="6"/>
        <v/>
      </c>
      <c r="J99" s="229" t="str">
        <f t="shared" si="9"/>
        <v xml:space="preserve"> </v>
      </c>
    </row>
    <row r="100" spans="1:10" s="209" customFormat="1" ht="15.75" customHeight="1" x14ac:dyDescent="0.25">
      <c r="A100" s="440"/>
      <c r="C100" s="461"/>
      <c r="D100" s="209" t="str">
        <f t="shared" si="8"/>
        <v/>
      </c>
      <c r="E100" s="203"/>
      <c r="F100" s="208"/>
      <c r="G100" s="214" t="str">
        <f t="shared" si="5"/>
        <v/>
      </c>
      <c r="H100" s="214" t="str">
        <f t="shared" si="6"/>
        <v/>
      </c>
      <c r="J100" s="229" t="str">
        <f t="shared" si="9"/>
        <v xml:space="preserve"> </v>
      </c>
    </row>
    <row r="101" spans="1:10" s="209" customFormat="1" ht="15.75" customHeight="1" x14ac:dyDescent="0.25">
      <c r="A101" s="440"/>
      <c r="C101" s="461"/>
      <c r="D101" s="209" t="str">
        <f t="shared" si="8"/>
        <v/>
      </c>
      <c r="E101" s="203"/>
      <c r="F101" s="208"/>
      <c r="G101" s="214" t="str">
        <f t="shared" si="5"/>
        <v/>
      </c>
      <c r="H101" s="214" t="str">
        <f t="shared" si="6"/>
        <v/>
      </c>
      <c r="J101" s="229" t="str">
        <f t="shared" si="9"/>
        <v xml:space="preserve"> </v>
      </c>
    </row>
    <row r="102" spans="1:10" s="209" customFormat="1" ht="15.75" customHeight="1" x14ac:dyDescent="0.25">
      <c r="A102" s="440"/>
      <c r="C102" s="461"/>
      <c r="D102" s="209" t="str">
        <f t="shared" si="8"/>
        <v/>
      </c>
      <c r="E102" s="203"/>
      <c r="F102" s="208"/>
      <c r="G102" s="214" t="str">
        <f t="shared" si="5"/>
        <v/>
      </c>
      <c r="H102" s="214" t="str">
        <f t="shared" si="6"/>
        <v/>
      </c>
      <c r="J102" s="229" t="str">
        <f t="shared" si="9"/>
        <v xml:space="preserve"> </v>
      </c>
    </row>
    <row r="103" spans="1:10" s="209" customFormat="1" ht="15.75" customHeight="1" x14ac:dyDescent="0.25">
      <c r="A103" s="440"/>
      <c r="C103" s="461"/>
      <c r="D103" s="209" t="str">
        <f t="shared" si="8"/>
        <v/>
      </c>
      <c r="E103" s="203"/>
      <c r="F103" s="208"/>
      <c r="G103" s="214" t="str">
        <f t="shared" si="5"/>
        <v/>
      </c>
      <c r="H103" s="214" t="str">
        <f t="shared" si="6"/>
        <v/>
      </c>
      <c r="J103" s="229" t="str">
        <f t="shared" si="9"/>
        <v xml:space="preserve"> </v>
      </c>
    </row>
    <row r="104" spans="1:10" s="209" customFormat="1" ht="15.75" customHeight="1" x14ac:dyDescent="0.25">
      <c r="A104" s="440"/>
      <c r="C104" s="461"/>
      <c r="D104" s="209" t="str">
        <f t="shared" si="8"/>
        <v/>
      </c>
      <c r="E104" s="203"/>
      <c r="F104" s="208"/>
      <c r="G104" s="214" t="str">
        <f t="shared" si="5"/>
        <v/>
      </c>
      <c r="H104" s="214" t="str">
        <f t="shared" si="6"/>
        <v/>
      </c>
      <c r="J104" s="229" t="str">
        <f t="shared" si="9"/>
        <v xml:space="preserve"> </v>
      </c>
    </row>
    <row r="105" spans="1:10" s="209" customFormat="1" ht="15.75" customHeight="1" x14ac:dyDescent="0.25">
      <c r="A105" s="440"/>
      <c r="C105" s="461"/>
      <c r="D105" s="209" t="str">
        <f t="shared" si="8"/>
        <v/>
      </c>
      <c r="E105" s="203"/>
      <c r="F105" s="208"/>
      <c r="G105" s="214" t="str">
        <f t="shared" si="5"/>
        <v/>
      </c>
      <c r="H105" s="214" t="str">
        <f t="shared" si="6"/>
        <v/>
      </c>
      <c r="J105" s="229" t="str">
        <f t="shared" si="9"/>
        <v xml:space="preserve"> </v>
      </c>
    </row>
    <row r="106" spans="1:10" s="209" customFormat="1" ht="15.75" customHeight="1" x14ac:dyDescent="0.25">
      <c r="A106" s="440"/>
      <c r="C106" s="461"/>
      <c r="D106" s="209" t="str">
        <f t="shared" si="8"/>
        <v/>
      </c>
      <c r="E106" s="203"/>
      <c r="F106" s="208"/>
      <c r="G106" s="214" t="str">
        <f t="shared" si="5"/>
        <v/>
      </c>
      <c r="H106" s="214" t="str">
        <f t="shared" si="6"/>
        <v/>
      </c>
      <c r="J106" s="229" t="str">
        <f t="shared" si="9"/>
        <v xml:space="preserve"> </v>
      </c>
    </row>
    <row r="107" spans="1:10" s="209" customFormat="1" ht="15.75" customHeight="1" x14ac:dyDescent="0.25">
      <c r="A107" s="440"/>
      <c r="C107" s="461"/>
      <c r="D107" s="209" t="str">
        <f t="shared" si="8"/>
        <v/>
      </c>
      <c r="E107" s="203"/>
      <c r="F107" s="208"/>
      <c r="G107" s="214" t="str">
        <f t="shared" si="5"/>
        <v/>
      </c>
      <c r="H107" s="214" t="str">
        <f t="shared" si="6"/>
        <v/>
      </c>
      <c r="J107" s="229" t="str">
        <f t="shared" si="9"/>
        <v xml:space="preserve"> </v>
      </c>
    </row>
    <row r="108" spans="1:10" s="209" customFormat="1" ht="15.75" customHeight="1" x14ac:dyDescent="0.25">
      <c r="A108" s="440"/>
      <c r="C108" s="461"/>
      <c r="D108" s="209" t="str">
        <f t="shared" si="8"/>
        <v/>
      </c>
      <c r="E108" s="203"/>
      <c r="F108" s="208"/>
      <c r="G108" s="214" t="str">
        <f t="shared" si="5"/>
        <v/>
      </c>
      <c r="H108" s="214" t="str">
        <f t="shared" si="6"/>
        <v/>
      </c>
      <c r="J108" s="229" t="str">
        <f t="shared" si="9"/>
        <v xml:space="preserve"> </v>
      </c>
    </row>
    <row r="109" spans="1:10" s="209" customFormat="1" ht="15.75" customHeight="1" x14ac:dyDescent="0.25">
      <c r="A109" s="440"/>
      <c r="C109" s="461"/>
      <c r="D109" s="209" t="str">
        <f t="shared" si="8"/>
        <v/>
      </c>
      <c r="E109" s="203"/>
      <c r="F109" s="208"/>
      <c r="G109" s="214" t="str">
        <f t="shared" si="5"/>
        <v/>
      </c>
      <c r="H109" s="214" t="str">
        <f t="shared" si="6"/>
        <v/>
      </c>
      <c r="J109" s="229" t="str">
        <f t="shared" si="9"/>
        <v xml:space="preserve"> </v>
      </c>
    </row>
    <row r="110" spans="1:10" s="209" customFormat="1" ht="15.75" customHeight="1" x14ac:dyDescent="0.25">
      <c r="A110" s="440"/>
      <c r="C110" s="461"/>
      <c r="D110" s="209" t="str">
        <f t="shared" si="8"/>
        <v/>
      </c>
      <c r="E110" s="203"/>
      <c r="F110" s="208"/>
      <c r="G110" s="214" t="str">
        <f t="shared" si="5"/>
        <v/>
      </c>
      <c r="H110" s="214" t="str">
        <f t="shared" si="6"/>
        <v/>
      </c>
      <c r="J110" s="229" t="str">
        <f t="shared" si="9"/>
        <v xml:space="preserve"> </v>
      </c>
    </row>
    <row r="111" spans="1:10" s="209" customFormat="1" ht="15.75" customHeight="1" x14ac:dyDescent="0.25">
      <c r="A111" s="440"/>
      <c r="C111" s="461"/>
      <c r="D111" s="209" t="str">
        <f t="shared" si="8"/>
        <v/>
      </c>
      <c r="E111" s="203"/>
      <c r="F111" s="208"/>
      <c r="G111" s="214" t="str">
        <f t="shared" si="5"/>
        <v/>
      </c>
      <c r="H111" s="214" t="str">
        <f t="shared" si="6"/>
        <v/>
      </c>
      <c r="J111" s="229" t="str">
        <f t="shared" si="9"/>
        <v xml:space="preserve"> </v>
      </c>
    </row>
    <row r="112" spans="1:10" s="209" customFormat="1" ht="15.75" customHeight="1" x14ac:dyDescent="0.25">
      <c r="A112" s="440"/>
      <c r="C112" s="461"/>
      <c r="D112" s="209" t="str">
        <f t="shared" si="8"/>
        <v/>
      </c>
      <c r="E112" s="203"/>
      <c r="F112" s="208"/>
      <c r="G112" s="214" t="str">
        <f t="shared" si="5"/>
        <v/>
      </c>
      <c r="H112" s="214" t="str">
        <f t="shared" si="6"/>
        <v/>
      </c>
      <c r="J112" s="229" t="str">
        <f t="shared" si="9"/>
        <v xml:space="preserve"> </v>
      </c>
    </row>
    <row r="113" spans="1:10" s="209" customFormat="1" ht="15.75" customHeight="1" x14ac:dyDescent="0.25">
      <c r="A113" s="440"/>
      <c r="C113" s="461"/>
      <c r="D113" s="209" t="str">
        <f t="shared" si="8"/>
        <v/>
      </c>
      <c r="E113" s="203"/>
      <c r="F113" s="208"/>
      <c r="G113" s="214" t="str">
        <f t="shared" si="5"/>
        <v/>
      </c>
      <c r="H113" s="214" t="str">
        <f t="shared" si="6"/>
        <v/>
      </c>
      <c r="J113" s="229" t="str">
        <f t="shared" si="9"/>
        <v xml:space="preserve"> </v>
      </c>
    </row>
    <row r="114" spans="1:10" s="209" customFormat="1" ht="15.75" customHeight="1" x14ac:dyDescent="0.25">
      <c r="A114" s="440"/>
      <c r="C114" s="461"/>
      <c r="D114" s="209" t="str">
        <f t="shared" si="8"/>
        <v/>
      </c>
      <c r="E114" s="203"/>
      <c r="F114" s="208"/>
      <c r="G114" s="214" t="str">
        <f t="shared" si="5"/>
        <v/>
      </c>
      <c r="H114" s="214" t="str">
        <f t="shared" si="6"/>
        <v/>
      </c>
      <c r="J114" s="229" t="str">
        <f t="shared" si="9"/>
        <v xml:space="preserve"> </v>
      </c>
    </row>
    <row r="115" spans="1:10" s="209" customFormat="1" ht="15.75" customHeight="1" x14ac:dyDescent="0.25">
      <c r="A115" s="440"/>
      <c r="C115" s="461"/>
      <c r="D115" s="209" t="str">
        <f t="shared" si="8"/>
        <v/>
      </c>
      <c r="E115" s="203"/>
      <c r="F115" s="208"/>
      <c r="G115" s="214" t="str">
        <f t="shared" si="5"/>
        <v/>
      </c>
      <c r="H115" s="214" t="str">
        <f t="shared" si="6"/>
        <v/>
      </c>
      <c r="J115" s="229" t="str">
        <f t="shared" si="9"/>
        <v xml:space="preserve"> </v>
      </c>
    </row>
    <row r="116" spans="1:10" s="209" customFormat="1" ht="15.75" customHeight="1" x14ac:dyDescent="0.25">
      <c r="A116" s="440"/>
      <c r="C116" s="461"/>
      <c r="D116" s="209" t="str">
        <f t="shared" si="8"/>
        <v/>
      </c>
      <c r="E116" s="203"/>
      <c r="F116" s="208"/>
      <c r="G116" s="214" t="str">
        <f t="shared" si="5"/>
        <v/>
      </c>
      <c r="H116" s="214" t="str">
        <f t="shared" si="6"/>
        <v/>
      </c>
      <c r="J116" s="229" t="str">
        <f t="shared" si="9"/>
        <v xml:space="preserve"> </v>
      </c>
    </row>
    <row r="117" spans="1:10" s="209" customFormat="1" ht="15.75" customHeight="1" x14ac:dyDescent="0.25">
      <c r="A117" s="440"/>
      <c r="C117" s="461"/>
      <c r="D117" s="209" t="str">
        <f t="shared" si="8"/>
        <v/>
      </c>
      <c r="E117" s="203"/>
      <c r="F117" s="208"/>
      <c r="G117" s="214" t="str">
        <f t="shared" si="5"/>
        <v/>
      </c>
      <c r="H117" s="214" t="str">
        <f t="shared" si="6"/>
        <v/>
      </c>
      <c r="J117" s="229" t="str">
        <f t="shared" si="9"/>
        <v xml:space="preserve"> </v>
      </c>
    </row>
    <row r="118" spans="1:10" s="209" customFormat="1" ht="15.75" customHeight="1" x14ac:dyDescent="0.25">
      <c r="A118" s="440"/>
      <c r="C118" s="461"/>
      <c r="D118" s="209" t="str">
        <f t="shared" si="8"/>
        <v/>
      </c>
      <c r="E118" s="203"/>
      <c r="F118" s="208"/>
      <c r="G118" s="214" t="str">
        <f t="shared" si="5"/>
        <v/>
      </c>
      <c r="H118" s="214" t="str">
        <f t="shared" si="6"/>
        <v/>
      </c>
      <c r="J118" s="229" t="str">
        <f t="shared" si="9"/>
        <v xml:space="preserve"> </v>
      </c>
    </row>
    <row r="119" spans="1:10" s="209" customFormat="1" ht="15.75" customHeight="1" x14ac:dyDescent="0.25">
      <c r="A119" s="440"/>
      <c r="C119" s="461"/>
      <c r="D119" s="209" t="str">
        <f t="shared" si="8"/>
        <v/>
      </c>
      <c r="E119" s="203"/>
      <c r="F119" s="208"/>
      <c r="G119" s="214" t="str">
        <f t="shared" si="5"/>
        <v/>
      </c>
      <c r="H119" s="214" t="str">
        <f t="shared" si="6"/>
        <v/>
      </c>
      <c r="J119" s="229" t="str">
        <f t="shared" si="9"/>
        <v xml:space="preserve"> </v>
      </c>
    </row>
    <row r="120" spans="1:10" s="209" customFormat="1" ht="15.75" customHeight="1" x14ac:dyDescent="0.25">
      <c r="A120" s="440"/>
      <c r="C120" s="461"/>
      <c r="D120" s="209" t="str">
        <f t="shared" si="8"/>
        <v/>
      </c>
      <c r="E120" s="203"/>
      <c r="F120" s="208"/>
      <c r="G120" s="214" t="str">
        <f t="shared" si="5"/>
        <v/>
      </c>
      <c r="H120" s="214" t="str">
        <f t="shared" si="6"/>
        <v/>
      </c>
      <c r="J120" s="229" t="str">
        <f t="shared" si="9"/>
        <v xml:space="preserve"> </v>
      </c>
    </row>
    <row r="121" spans="1:10" s="209" customFormat="1" ht="15.75" customHeight="1" x14ac:dyDescent="0.25">
      <c r="A121" s="440"/>
      <c r="C121" s="461"/>
      <c r="D121" s="209" t="str">
        <f t="shared" si="8"/>
        <v/>
      </c>
      <c r="E121" s="203"/>
      <c r="F121" s="208"/>
      <c r="G121" s="214" t="str">
        <f t="shared" si="5"/>
        <v/>
      </c>
      <c r="H121" s="214" t="str">
        <f t="shared" si="6"/>
        <v/>
      </c>
      <c r="J121" s="229" t="str">
        <f t="shared" si="9"/>
        <v xml:space="preserve"> </v>
      </c>
    </row>
    <row r="122" spans="1:10" s="209" customFormat="1" ht="15.75" customHeight="1" x14ac:dyDescent="0.25">
      <c r="A122" s="440"/>
      <c r="C122" s="461"/>
      <c r="D122" s="209" t="str">
        <f t="shared" si="8"/>
        <v/>
      </c>
      <c r="E122" s="203"/>
      <c r="F122" s="208"/>
      <c r="G122" s="214" t="str">
        <f t="shared" si="5"/>
        <v/>
      </c>
      <c r="H122" s="214" t="str">
        <f t="shared" si="6"/>
        <v/>
      </c>
      <c r="J122" s="229" t="str">
        <f t="shared" si="9"/>
        <v xml:space="preserve"> </v>
      </c>
    </row>
    <row r="123" spans="1:10" s="209" customFormat="1" ht="15.75" customHeight="1" x14ac:dyDescent="0.25">
      <c r="A123" s="440"/>
      <c r="C123" s="461"/>
      <c r="D123" s="209" t="str">
        <f t="shared" si="8"/>
        <v/>
      </c>
      <c r="E123" s="203"/>
      <c r="F123" s="208"/>
      <c r="G123" s="214" t="str">
        <f t="shared" si="5"/>
        <v/>
      </c>
      <c r="H123" s="214" t="str">
        <f t="shared" si="6"/>
        <v/>
      </c>
      <c r="J123" s="229" t="str">
        <f t="shared" si="9"/>
        <v xml:space="preserve"> </v>
      </c>
    </row>
    <row r="124" spans="1:10" s="209" customFormat="1" ht="15.75" customHeight="1" x14ac:dyDescent="0.25">
      <c r="A124" s="440"/>
      <c r="C124" s="461"/>
      <c r="D124" s="209" t="str">
        <f t="shared" si="8"/>
        <v/>
      </c>
      <c r="E124" s="203"/>
      <c r="F124" s="208"/>
      <c r="G124" s="214" t="str">
        <f t="shared" si="5"/>
        <v/>
      </c>
      <c r="H124" s="214" t="str">
        <f t="shared" si="6"/>
        <v/>
      </c>
      <c r="J124" s="229" t="str">
        <f t="shared" si="9"/>
        <v xml:space="preserve"> </v>
      </c>
    </row>
    <row r="125" spans="1:10" s="209" customFormat="1" ht="15.75" customHeight="1" x14ac:dyDescent="0.25">
      <c r="A125" s="440"/>
      <c r="C125" s="461"/>
      <c r="D125" s="209" t="str">
        <f t="shared" si="8"/>
        <v/>
      </c>
      <c r="E125" s="203"/>
      <c r="F125" s="208"/>
      <c r="G125" s="214" t="str">
        <f t="shared" si="5"/>
        <v/>
      </c>
      <c r="H125" s="214" t="str">
        <f t="shared" si="6"/>
        <v/>
      </c>
      <c r="J125" s="229" t="str">
        <f t="shared" si="9"/>
        <v xml:space="preserve"> </v>
      </c>
    </row>
    <row r="126" spans="1:10" s="209" customFormat="1" ht="15.75" customHeight="1" x14ac:dyDescent="0.25">
      <c r="A126" s="440"/>
      <c r="C126" s="461"/>
      <c r="D126" s="209" t="str">
        <f t="shared" si="8"/>
        <v/>
      </c>
      <c r="E126" s="203"/>
      <c r="F126" s="208"/>
      <c r="G126" s="214" t="str">
        <f t="shared" si="5"/>
        <v/>
      </c>
      <c r="H126" s="214" t="str">
        <f t="shared" si="6"/>
        <v/>
      </c>
      <c r="J126" s="229" t="str">
        <f t="shared" si="9"/>
        <v xml:space="preserve"> </v>
      </c>
    </row>
    <row r="127" spans="1:10" s="209" customFormat="1" ht="15.75" customHeight="1" x14ac:dyDescent="0.25">
      <c r="A127" s="440"/>
      <c r="C127" s="461"/>
      <c r="D127" s="209" t="str">
        <f t="shared" si="8"/>
        <v/>
      </c>
      <c r="E127" s="203"/>
      <c r="F127" s="208"/>
      <c r="G127" s="214" t="str">
        <f t="shared" si="5"/>
        <v/>
      </c>
      <c r="H127" s="214" t="str">
        <f t="shared" si="6"/>
        <v/>
      </c>
      <c r="J127" s="229" t="str">
        <f t="shared" si="9"/>
        <v xml:space="preserve"> </v>
      </c>
    </row>
    <row r="128" spans="1:10" s="209" customFormat="1" ht="15.75" customHeight="1" x14ac:dyDescent="0.25">
      <c r="A128" s="440"/>
      <c r="C128" s="461"/>
      <c r="D128" s="209" t="str">
        <f t="shared" si="8"/>
        <v/>
      </c>
      <c r="E128" s="203"/>
      <c r="F128" s="208"/>
      <c r="G128" s="214" t="str">
        <f t="shared" si="5"/>
        <v/>
      </c>
      <c r="H128" s="214" t="str">
        <f t="shared" si="6"/>
        <v/>
      </c>
      <c r="J128" s="229" t="str">
        <f t="shared" si="9"/>
        <v xml:space="preserve"> </v>
      </c>
    </row>
    <row r="129" spans="1:10" s="209" customFormat="1" ht="15.75" customHeight="1" x14ac:dyDescent="0.25">
      <c r="A129" s="440"/>
      <c r="C129" s="461"/>
      <c r="D129" s="209" t="str">
        <f t="shared" si="8"/>
        <v/>
      </c>
      <c r="E129" s="30"/>
      <c r="F129" s="208"/>
      <c r="G129" s="214" t="str">
        <f t="shared" si="5"/>
        <v/>
      </c>
      <c r="H129" s="214" t="str">
        <f t="shared" si="6"/>
        <v/>
      </c>
      <c r="J129" s="229" t="str">
        <f t="shared" si="9"/>
        <v xml:space="preserve"> </v>
      </c>
    </row>
    <row r="130" spans="1:10" s="209" customFormat="1" ht="15.75" customHeight="1" x14ac:dyDescent="0.25">
      <c r="A130" s="440"/>
      <c r="C130" s="461"/>
      <c r="D130" s="209" t="str">
        <f t="shared" si="8"/>
        <v/>
      </c>
      <c r="E130" s="30"/>
      <c r="F130" s="208"/>
      <c r="G130" s="214" t="str">
        <f t="shared" si="5"/>
        <v/>
      </c>
      <c r="H130" s="214" t="str">
        <f t="shared" si="6"/>
        <v/>
      </c>
      <c r="J130" s="229" t="str">
        <f t="shared" si="9"/>
        <v xml:space="preserve"> </v>
      </c>
    </row>
    <row r="131" spans="1:10" s="209" customFormat="1" ht="15.75" customHeight="1" x14ac:dyDescent="0.25">
      <c r="A131" s="440"/>
      <c r="C131" s="461"/>
      <c r="D131" s="209" t="str">
        <f t="shared" si="8"/>
        <v/>
      </c>
      <c r="E131" s="203"/>
      <c r="F131" s="208"/>
      <c r="G131" s="214" t="str">
        <f t="shared" si="5"/>
        <v/>
      </c>
      <c r="H131" s="214" t="str">
        <f t="shared" si="6"/>
        <v/>
      </c>
      <c r="J131" s="229" t="str">
        <f t="shared" si="9"/>
        <v xml:space="preserve"> </v>
      </c>
    </row>
    <row r="132" spans="1:10" s="209" customFormat="1" ht="15.75" customHeight="1" x14ac:dyDescent="0.25">
      <c r="A132" s="440"/>
      <c r="C132" s="461"/>
      <c r="D132" s="209" t="str">
        <f t="shared" si="8"/>
        <v/>
      </c>
      <c r="E132" s="203"/>
      <c r="F132" s="208"/>
      <c r="G132" s="214" t="str">
        <f t="shared" si="5"/>
        <v/>
      </c>
      <c r="H132" s="214" t="str">
        <f t="shared" si="6"/>
        <v/>
      </c>
      <c r="J132" s="229" t="str">
        <f t="shared" si="9"/>
        <v xml:space="preserve"> </v>
      </c>
    </row>
    <row r="133" spans="1:10" s="209" customFormat="1" ht="15.75" customHeight="1" x14ac:dyDescent="0.25">
      <c r="A133" s="440"/>
      <c r="C133" s="461"/>
      <c r="D133" s="209" t="str">
        <f t="shared" si="8"/>
        <v/>
      </c>
      <c r="E133" s="203"/>
      <c r="F133" s="208"/>
      <c r="G133" s="214" t="str">
        <f t="shared" si="5"/>
        <v/>
      </c>
      <c r="H133" s="214" t="str">
        <f t="shared" si="6"/>
        <v/>
      </c>
      <c r="J133" s="229" t="str">
        <f t="shared" si="9"/>
        <v xml:space="preserve"> </v>
      </c>
    </row>
    <row r="134" spans="1:10" s="209" customFormat="1" ht="15.75" customHeight="1" x14ac:dyDescent="0.25">
      <c r="A134" s="440"/>
      <c r="C134" s="461"/>
      <c r="D134" s="209" t="str">
        <f t="shared" si="8"/>
        <v/>
      </c>
      <c r="E134" s="203"/>
      <c r="F134" s="208"/>
      <c r="G134" s="214" t="str">
        <f t="shared" ref="G134:G197" si="10">IF(LEFT(E134,1)=" ",1,"")</f>
        <v/>
      </c>
      <c r="H134" s="214" t="str">
        <f t="shared" ref="H134:H197" si="11">IF(RIGHT(E134,1)=" ",1,"")</f>
        <v/>
      </c>
      <c r="J134" s="229" t="str">
        <f t="shared" si="9"/>
        <v xml:space="preserve"> </v>
      </c>
    </row>
    <row r="135" spans="1:10" s="209" customFormat="1" ht="15.75" customHeight="1" x14ac:dyDescent="0.25">
      <c r="A135" s="440"/>
      <c r="C135" s="461"/>
      <c r="D135" s="209" t="str">
        <f t="shared" si="8"/>
        <v/>
      </c>
      <c r="E135" s="203"/>
      <c r="F135" s="208"/>
      <c r="G135" s="214" t="str">
        <f t="shared" si="10"/>
        <v/>
      </c>
      <c r="H135" s="214" t="str">
        <f t="shared" si="11"/>
        <v/>
      </c>
      <c r="J135" s="229" t="str">
        <f t="shared" si="9"/>
        <v xml:space="preserve"> </v>
      </c>
    </row>
    <row r="136" spans="1:10" s="209" customFormat="1" ht="15.75" customHeight="1" x14ac:dyDescent="0.25">
      <c r="A136" s="440"/>
      <c r="C136" s="461"/>
      <c r="D136" s="209" t="str">
        <f t="shared" si="8"/>
        <v/>
      </c>
      <c r="E136" s="203"/>
      <c r="F136" s="208"/>
      <c r="G136" s="214" t="str">
        <f t="shared" si="10"/>
        <v/>
      </c>
      <c r="H136" s="214" t="str">
        <f t="shared" si="11"/>
        <v/>
      </c>
      <c r="J136" s="229" t="str">
        <f t="shared" si="9"/>
        <v xml:space="preserve"> </v>
      </c>
    </row>
    <row r="137" spans="1:10" s="209" customFormat="1" ht="15.75" customHeight="1" x14ac:dyDescent="0.25">
      <c r="A137" s="440"/>
      <c r="C137" s="461"/>
      <c r="D137" s="209" t="str">
        <f t="shared" si="8"/>
        <v/>
      </c>
      <c r="E137" s="203"/>
      <c r="F137" s="208"/>
      <c r="G137" s="214" t="str">
        <f t="shared" si="10"/>
        <v/>
      </c>
      <c r="H137" s="214" t="str">
        <f t="shared" si="11"/>
        <v/>
      </c>
      <c r="J137" s="229" t="str">
        <f t="shared" si="9"/>
        <v xml:space="preserve"> </v>
      </c>
    </row>
    <row r="138" spans="1:10" ht="15.75" customHeight="1" x14ac:dyDescent="0.25">
      <c r="A138" s="440"/>
      <c r="C138" s="461"/>
      <c r="D138" s="209" t="str">
        <f t="shared" si="8"/>
        <v/>
      </c>
      <c r="E138" s="203"/>
      <c r="G138" s="214" t="str">
        <f t="shared" si="10"/>
        <v/>
      </c>
      <c r="H138" s="214" t="str">
        <f t="shared" si="11"/>
        <v/>
      </c>
      <c r="J138" s="229" t="str">
        <f t="shared" si="9"/>
        <v xml:space="preserve"> </v>
      </c>
    </row>
    <row r="139" spans="1:10" ht="15.75" customHeight="1" x14ac:dyDescent="0.25">
      <c r="A139" s="440"/>
      <c r="C139" s="461"/>
      <c r="D139" s="209" t="str">
        <f t="shared" si="8"/>
        <v/>
      </c>
      <c r="E139" s="203"/>
      <c r="G139" s="214" t="str">
        <f t="shared" si="10"/>
        <v/>
      </c>
      <c r="H139" s="214" t="str">
        <f t="shared" si="11"/>
        <v/>
      </c>
      <c r="J139" s="229" t="str">
        <f t="shared" si="9"/>
        <v xml:space="preserve"> </v>
      </c>
    </row>
    <row r="140" spans="1:10" ht="15.75" customHeight="1" x14ac:dyDescent="0.25">
      <c r="A140" s="440"/>
      <c r="C140" s="461"/>
      <c r="D140" s="209" t="str">
        <f t="shared" si="8"/>
        <v/>
      </c>
      <c r="E140" s="203"/>
      <c r="G140" s="214" t="str">
        <f t="shared" si="10"/>
        <v/>
      </c>
      <c r="H140" s="214" t="str">
        <f t="shared" si="11"/>
        <v/>
      </c>
      <c r="J140" s="229" t="str">
        <f t="shared" si="9"/>
        <v xml:space="preserve"> </v>
      </c>
    </row>
    <row r="141" spans="1:10" ht="15.75" customHeight="1" x14ac:dyDescent="0.25">
      <c r="A141" s="440"/>
      <c r="C141" s="461"/>
      <c r="D141" s="209" t="str">
        <f t="shared" si="8"/>
        <v/>
      </c>
      <c r="E141" s="203"/>
      <c r="G141" s="214" t="str">
        <f t="shared" si="10"/>
        <v/>
      </c>
      <c r="H141" s="214" t="str">
        <f t="shared" si="11"/>
        <v/>
      </c>
      <c r="J141" s="229" t="str">
        <f t="shared" si="9"/>
        <v xml:space="preserve"> </v>
      </c>
    </row>
    <row r="142" spans="1:10" ht="15.75" customHeight="1" x14ac:dyDescent="0.25">
      <c r="A142" s="440"/>
      <c r="C142" s="461"/>
      <c r="D142" s="209" t="str">
        <f t="shared" si="8"/>
        <v/>
      </c>
      <c r="E142" s="30"/>
      <c r="G142" s="214" t="str">
        <f t="shared" si="10"/>
        <v/>
      </c>
      <c r="H142" s="214" t="str">
        <f t="shared" si="11"/>
        <v/>
      </c>
      <c r="J142" s="229" t="str">
        <f t="shared" si="9"/>
        <v xml:space="preserve"> </v>
      </c>
    </row>
    <row r="143" spans="1:10" ht="15.75" customHeight="1" x14ac:dyDescent="0.25">
      <c r="A143" s="440"/>
      <c r="C143" s="461"/>
      <c r="D143" s="209" t="str">
        <f t="shared" si="8"/>
        <v/>
      </c>
      <c r="E143" s="203"/>
      <c r="G143" s="214" t="str">
        <f t="shared" si="10"/>
        <v/>
      </c>
      <c r="H143" s="214" t="str">
        <f t="shared" si="11"/>
        <v/>
      </c>
      <c r="J143" s="229" t="str">
        <f t="shared" si="9"/>
        <v xml:space="preserve"> </v>
      </c>
    </row>
    <row r="144" spans="1:10" ht="15.75" customHeight="1" x14ac:dyDescent="0.25">
      <c r="A144" s="440"/>
      <c r="C144" s="461"/>
      <c r="D144" s="209" t="str">
        <f t="shared" si="8"/>
        <v/>
      </c>
      <c r="E144" s="203"/>
      <c r="G144" s="214" t="str">
        <f t="shared" si="10"/>
        <v/>
      </c>
      <c r="H144" s="214" t="str">
        <f t="shared" si="11"/>
        <v/>
      </c>
      <c r="J144" s="229" t="str">
        <f t="shared" si="9"/>
        <v xml:space="preserve"> </v>
      </c>
    </row>
    <row r="145" spans="1:10" ht="15.75" customHeight="1" x14ac:dyDescent="0.25">
      <c r="A145" s="440"/>
      <c r="C145" s="461"/>
      <c r="D145" s="209" t="str">
        <f t="shared" si="8"/>
        <v/>
      </c>
      <c r="E145" s="203"/>
      <c r="G145" s="214" t="str">
        <f t="shared" si="10"/>
        <v/>
      </c>
      <c r="H145" s="214" t="str">
        <f t="shared" si="11"/>
        <v/>
      </c>
      <c r="J145" s="229" t="str">
        <f t="shared" si="9"/>
        <v xml:space="preserve"> </v>
      </c>
    </row>
    <row r="146" spans="1:10" ht="15.75" customHeight="1" x14ac:dyDescent="0.25">
      <c r="A146" s="440"/>
      <c r="C146" s="461"/>
      <c r="D146" s="209" t="str">
        <f t="shared" si="8"/>
        <v/>
      </c>
      <c r="G146" s="214" t="str">
        <f t="shared" si="10"/>
        <v/>
      </c>
      <c r="H146" s="214" t="str">
        <f t="shared" si="11"/>
        <v/>
      </c>
      <c r="J146" s="229" t="str">
        <f t="shared" ref="J146:J209" si="12">IF(OR(LEFT(E146,1)=" ",RIGHT(E146,1)=" ",),1," ")</f>
        <v xml:space="preserve"> </v>
      </c>
    </row>
    <row r="147" spans="1:10" ht="15.75" customHeight="1" x14ac:dyDescent="0.25">
      <c r="A147" s="440"/>
      <c r="C147" s="461"/>
      <c r="D147" s="209" t="str">
        <f t="shared" si="8"/>
        <v/>
      </c>
      <c r="G147" s="214" t="str">
        <f t="shared" si="10"/>
        <v/>
      </c>
      <c r="H147" s="214" t="str">
        <f t="shared" si="11"/>
        <v/>
      </c>
      <c r="J147" s="229" t="str">
        <f t="shared" si="12"/>
        <v xml:space="preserve"> </v>
      </c>
    </row>
    <row r="148" spans="1:10" ht="15.75" customHeight="1" x14ac:dyDescent="0.25">
      <c r="A148" s="440"/>
      <c r="C148" s="461"/>
      <c r="D148" s="209" t="str">
        <f t="shared" si="8"/>
        <v/>
      </c>
      <c r="G148" s="214" t="str">
        <f t="shared" si="10"/>
        <v/>
      </c>
      <c r="H148" s="214" t="str">
        <f t="shared" si="11"/>
        <v/>
      </c>
      <c r="J148" s="229" t="str">
        <f t="shared" si="12"/>
        <v xml:space="preserve"> </v>
      </c>
    </row>
    <row r="149" spans="1:10" ht="15.75" customHeight="1" x14ac:dyDescent="0.25">
      <c r="A149" s="440"/>
      <c r="C149" s="461"/>
      <c r="D149" s="209" t="str">
        <f t="shared" si="8"/>
        <v/>
      </c>
      <c r="G149" s="214" t="str">
        <f t="shared" si="10"/>
        <v/>
      </c>
      <c r="H149" s="214" t="str">
        <f t="shared" si="11"/>
        <v/>
      </c>
      <c r="J149" s="229" t="str">
        <f t="shared" si="12"/>
        <v xml:space="preserve"> </v>
      </c>
    </row>
    <row r="150" spans="1:10" ht="15.75" customHeight="1" x14ac:dyDescent="0.25">
      <c r="A150" s="440"/>
      <c r="C150" s="461"/>
      <c r="D150" s="209" t="str">
        <f t="shared" si="8"/>
        <v/>
      </c>
      <c r="G150" s="214" t="str">
        <f t="shared" si="10"/>
        <v/>
      </c>
      <c r="H150" s="214" t="str">
        <f t="shared" si="11"/>
        <v/>
      </c>
      <c r="J150" s="229" t="str">
        <f t="shared" si="12"/>
        <v xml:space="preserve"> </v>
      </c>
    </row>
    <row r="151" spans="1:10" ht="15.75" customHeight="1" x14ac:dyDescent="0.25">
      <c r="A151" s="440"/>
      <c r="C151" s="461"/>
      <c r="D151" s="5" t="str">
        <f t="shared" si="8"/>
        <v/>
      </c>
      <c r="G151" s="214" t="str">
        <f t="shared" si="10"/>
        <v/>
      </c>
      <c r="H151" s="214" t="str">
        <f t="shared" si="11"/>
        <v/>
      </c>
      <c r="J151" s="229" t="str">
        <f t="shared" si="12"/>
        <v xml:space="preserve"> </v>
      </c>
    </row>
    <row r="152" spans="1:10" ht="15.75" customHeight="1" x14ac:dyDescent="0.25">
      <c r="A152" s="440"/>
      <c r="C152" s="461"/>
      <c r="D152" s="5" t="str">
        <f t="shared" si="8"/>
        <v/>
      </c>
      <c r="G152" s="214" t="str">
        <f t="shared" si="10"/>
        <v/>
      </c>
      <c r="H152" s="214" t="str">
        <f t="shared" si="11"/>
        <v/>
      </c>
      <c r="J152" s="229" t="str">
        <f t="shared" si="12"/>
        <v xml:space="preserve"> </v>
      </c>
    </row>
    <row r="153" spans="1:10" ht="15.75" customHeight="1" x14ac:dyDescent="0.25">
      <c r="A153" s="440"/>
      <c r="C153" s="461"/>
      <c r="D153" s="5" t="str">
        <f t="shared" si="8"/>
        <v/>
      </c>
      <c r="G153" s="214" t="str">
        <f t="shared" si="10"/>
        <v/>
      </c>
      <c r="H153" s="214" t="str">
        <f t="shared" si="11"/>
        <v/>
      </c>
      <c r="J153" s="229" t="str">
        <f t="shared" si="12"/>
        <v xml:space="preserve"> </v>
      </c>
    </row>
    <row r="154" spans="1:10" ht="15.75" customHeight="1" x14ac:dyDescent="0.25">
      <c r="A154" s="440"/>
      <c r="C154" s="461"/>
      <c r="D154" s="5" t="str">
        <f t="shared" si="8"/>
        <v/>
      </c>
      <c r="G154" s="214" t="str">
        <f t="shared" si="10"/>
        <v/>
      </c>
      <c r="H154" s="214" t="str">
        <f t="shared" si="11"/>
        <v/>
      </c>
      <c r="J154" s="229" t="str">
        <f t="shared" si="12"/>
        <v xml:space="preserve"> </v>
      </c>
    </row>
    <row r="155" spans="1:10" ht="15.75" customHeight="1" x14ac:dyDescent="0.25">
      <c r="A155" s="440"/>
      <c r="C155" s="461"/>
      <c r="D155" s="5" t="str">
        <f t="shared" si="8"/>
        <v/>
      </c>
      <c r="G155" s="214" t="str">
        <f t="shared" si="10"/>
        <v/>
      </c>
      <c r="H155" s="214" t="str">
        <f t="shared" si="11"/>
        <v/>
      </c>
      <c r="J155" s="229" t="str">
        <f t="shared" si="12"/>
        <v xml:space="preserve"> </v>
      </c>
    </row>
    <row r="156" spans="1:10" s="209" customFormat="1" ht="15.75" customHeight="1" x14ac:dyDescent="0.25">
      <c r="A156" s="440"/>
      <c r="C156" s="461"/>
      <c r="E156" s="28"/>
      <c r="F156" s="208"/>
      <c r="G156" s="214" t="str">
        <f t="shared" si="10"/>
        <v/>
      </c>
      <c r="H156" s="214" t="str">
        <f t="shared" si="11"/>
        <v/>
      </c>
      <c r="J156" s="229" t="str">
        <f t="shared" si="12"/>
        <v xml:space="preserve"> </v>
      </c>
    </row>
    <row r="157" spans="1:10" s="209" customFormat="1" ht="15.75" customHeight="1" x14ac:dyDescent="0.25">
      <c r="A157" s="440"/>
      <c r="C157" s="461"/>
      <c r="E157" s="28"/>
      <c r="F157" s="208"/>
      <c r="G157" s="214" t="str">
        <f t="shared" si="10"/>
        <v/>
      </c>
      <c r="H157" s="214" t="str">
        <f t="shared" si="11"/>
        <v/>
      </c>
      <c r="J157" s="229" t="str">
        <f t="shared" si="12"/>
        <v xml:space="preserve"> </v>
      </c>
    </row>
    <row r="158" spans="1:10" s="209" customFormat="1" ht="15.75" customHeight="1" x14ac:dyDescent="0.25">
      <c r="A158" s="440"/>
      <c r="C158" s="461"/>
      <c r="E158" s="28"/>
      <c r="F158" s="208"/>
      <c r="G158" s="214" t="str">
        <f t="shared" si="10"/>
        <v/>
      </c>
      <c r="H158" s="214" t="str">
        <f t="shared" si="11"/>
        <v/>
      </c>
      <c r="J158" s="229" t="str">
        <f t="shared" si="12"/>
        <v xml:space="preserve"> </v>
      </c>
    </row>
    <row r="159" spans="1:10" s="209" customFormat="1" ht="15.75" customHeight="1" x14ac:dyDescent="0.25">
      <c r="A159" s="440"/>
      <c r="C159" s="461"/>
      <c r="E159" s="28"/>
      <c r="F159" s="208"/>
      <c r="G159" s="214" t="str">
        <f t="shared" si="10"/>
        <v/>
      </c>
      <c r="H159" s="214" t="str">
        <f t="shared" si="11"/>
        <v/>
      </c>
      <c r="J159" s="229" t="str">
        <f t="shared" si="12"/>
        <v xml:space="preserve"> </v>
      </c>
    </row>
    <row r="160" spans="1:10" s="209" customFormat="1" ht="15.75" customHeight="1" x14ac:dyDescent="0.25">
      <c r="A160" s="440"/>
      <c r="C160" s="461"/>
      <c r="E160" s="28"/>
      <c r="F160" s="208"/>
      <c r="G160" s="214" t="str">
        <f t="shared" si="10"/>
        <v/>
      </c>
      <c r="H160" s="214" t="str">
        <f t="shared" si="11"/>
        <v/>
      </c>
      <c r="J160" s="229" t="str">
        <f t="shared" si="12"/>
        <v xml:space="preserve"> </v>
      </c>
    </row>
    <row r="161" spans="1:10" s="209" customFormat="1" ht="15.75" customHeight="1" x14ac:dyDescent="0.25">
      <c r="A161" s="440"/>
      <c r="C161" s="461"/>
      <c r="E161" s="28"/>
      <c r="F161" s="208"/>
      <c r="G161" s="214" t="str">
        <f t="shared" si="10"/>
        <v/>
      </c>
      <c r="H161" s="214" t="str">
        <f t="shared" si="11"/>
        <v/>
      </c>
      <c r="J161" s="229" t="str">
        <f t="shared" si="12"/>
        <v xml:space="preserve"> </v>
      </c>
    </row>
    <row r="162" spans="1:10" s="209" customFormat="1" ht="15.75" customHeight="1" x14ac:dyDescent="0.25">
      <c r="A162" s="440"/>
      <c r="C162" s="461"/>
      <c r="E162" s="28"/>
      <c r="F162" s="208"/>
      <c r="G162" s="214" t="str">
        <f t="shared" si="10"/>
        <v/>
      </c>
      <c r="H162" s="214" t="str">
        <f t="shared" si="11"/>
        <v/>
      </c>
      <c r="J162" s="229" t="str">
        <f t="shared" si="12"/>
        <v xml:space="preserve"> </v>
      </c>
    </row>
    <row r="163" spans="1:10" s="209" customFormat="1" ht="15.75" customHeight="1" x14ac:dyDescent="0.25">
      <c r="A163" s="440"/>
      <c r="C163" s="461"/>
      <c r="E163" s="28"/>
      <c r="F163" s="208"/>
      <c r="G163" s="214" t="str">
        <f t="shared" si="10"/>
        <v/>
      </c>
      <c r="H163" s="214" t="str">
        <f t="shared" si="11"/>
        <v/>
      </c>
      <c r="J163" s="229" t="str">
        <f t="shared" si="12"/>
        <v xml:space="preserve"> </v>
      </c>
    </row>
    <row r="164" spans="1:10" s="209" customFormat="1" ht="15.75" customHeight="1" x14ac:dyDescent="0.25">
      <c r="A164" s="440"/>
      <c r="C164" s="461"/>
      <c r="E164" s="28"/>
      <c r="F164" s="208"/>
      <c r="G164" s="214" t="str">
        <f t="shared" si="10"/>
        <v/>
      </c>
      <c r="H164" s="214" t="str">
        <f t="shared" si="11"/>
        <v/>
      </c>
      <c r="J164" s="229" t="str">
        <f t="shared" si="12"/>
        <v xml:space="preserve"> </v>
      </c>
    </row>
    <row r="165" spans="1:10" s="209" customFormat="1" ht="15.75" customHeight="1" x14ac:dyDescent="0.25">
      <c r="A165" s="440"/>
      <c r="C165" s="461"/>
      <c r="E165" s="28"/>
      <c r="F165" s="208"/>
      <c r="G165" s="214" t="str">
        <f t="shared" si="10"/>
        <v/>
      </c>
      <c r="H165" s="214" t="str">
        <f t="shared" si="11"/>
        <v/>
      </c>
      <c r="J165" s="229" t="str">
        <f t="shared" si="12"/>
        <v xml:space="preserve"> </v>
      </c>
    </row>
    <row r="166" spans="1:10" ht="15.75" customHeight="1" x14ac:dyDescent="0.25">
      <c r="A166" s="440"/>
      <c r="C166" s="461"/>
      <c r="D166" s="5" t="str">
        <f>IF(E166="","",D155+1)</f>
        <v/>
      </c>
      <c r="G166" s="214" t="str">
        <f t="shared" si="10"/>
        <v/>
      </c>
      <c r="H166" s="214" t="str">
        <f t="shared" si="11"/>
        <v/>
      </c>
      <c r="J166" s="229" t="str">
        <f t="shared" si="12"/>
        <v xml:space="preserve"> </v>
      </c>
    </row>
    <row r="167" spans="1:10" ht="15.75" customHeight="1" x14ac:dyDescent="0.25">
      <c r="A167" s="440"/>
      <c r="C167" s="461"/>
      <c r="D167" s="5" t="str">
        <f t="shared" si="8"/>
        <v/>
      </c>
      <c r="G167" s="214" t="str">
        <f t="shared" si="10"/>
        <v/>
      </c>
      <c r="H167" s="214" t="str">
        <f t="shared" si="11"/>
        <v/>
      </c>
      <c r="J167" s="229" t="str">
        <f t="shared" si="12"/>
        <v xml:space="preserve"> </v>
      </c>
    </row>
    <row r="168" spans="1:10" ht="15.75" customHeight="1" x14ac:dyDescent="0.25">
      <c r="A168" s="440"/>
      <c r="C168" s="461"/>
      <c r="D168" s="5" t="str">
        <f t="shared" si="8"/>
        <v/>
      </c>
      <c r="G168" s="214" t="str">
        <f t="shared" si="10"/>
        <v/>
      </c>
      <c r="H168" s="214" t="str">
        <f t="shared" si="11"/>
        <v/>
      </c>
      <c r="J168" s="229" t="str">
        <f t="shared" si="12"/>
        <v xml:space="preserve"> </v>
      </c>
    </row>
    <row r="169" spans="1:10" ht="15.75" x14ac:dyDescent="0.25">
      <c r="A169" s="440"/>
      <c r="C169" s="461"/>
      <c r="D169" s="5" t="str">
        <f t="shared" si="8"/>
        <v/>
      </c>
      <c r="G169" s="214" t="str">
        <f t="shared" si="10"/>
        <v/>
      </c>
      <c r="H169" s="214" t="str">
        <f t="shared" si="11"/>
        <v/>
      </c>
      <c r="J169" s="229" t="str">
        <f t="shared" si="12"/>
        <v xml:space="preserve"> </v>
      </c>
    </row>
    <row r="170" spans="1:10" ht="15.75" x14ac:dyDescent="0.25">
      <c r="A170" s="440"/>
      <c r="C170" s="461"/>
      <c r="D170" s="5" t="str">
        <f t="shared" si="8"/>
        <v/>
      </c>
      <c r="G170" s="214" t="str">
        <f t="shared" si="10"/>
        <v/>
      </c>
      <c r="H170" s="214" t="str">
        <f t="shared" si="11"/>
        <v/>
      </c>
      <c r="J170" s="229" t="str">
        <f t="shared" si="12"/>
        <v xml:space="preserve"> </v>
      </c>
    </row>
    <row r="171" spans="1:10" ht="15.75" x14ac:dyDescent="0.25">
      <c r="A171" s="440"/>
      <c r="C171" s="461"/>
      <c r="D171" s="5" t="str">
        <f t="shared" si="8"/>
        <v/>
      </c>
      <c r="G171" s="214" t="str">
        <f t="shared" si="10"/>
        <v/>
      </c>
      <c r="H171" s="214" t="str">
        <f t="shared" si="11"/>
        <v/>
      </c>
      <c r="J171" s="229" t="str">
        <f t="shared" si="12"/>
        <v xml:space="preserve"> </v>
      </c>
    </row>
    <row r="172" spans="1:10" ht="15.75" x14ac:dyDescent="0.25">
      <c r="A172" s="440"/>
      <c r="C172" s="461"/>
      <c r="D172" s="5" t="str">
        <f t="shared" si="8"/>
        <v/>
      </c>
      <c r="G172" s="214" t="str">
        <f t="shared" si="10"/>
        <v/>
      </c>
      <c r="H172" s="214" t="str">
        <f t="shared" si="11"/>
        <v/>
      </c>
      <c r="J172" s="229" t="str">
        <f t="shared" si="12"/>
        <v xml:space="preserve"> </v>
      </c>
    </row>
    <row r="173" spans="1:10" ht="15.75" x14ac:dyDescent="0.25">
      <c r="A173" s="440"/>
      <c r="C173" s="461"/>
      <c r="D173" s="5" t="str">
        <f t="shared" si="8"/>
        <v/>
      </c>
      <c r="G173" s="214" t="str">
        <f t="shared" si="10"/>
        <v/>
      </c>
      <c r="H173" s="214" t="str">
        <f t="shared" si="11"/>
        <v/>
      </c>
      <c r="J173" s="229" t="str">
        <f t="shared" si="12"/>
        <v xml:space="preserve"> </v>
      </c>
    </row>
    <row r="174" spans="1:10" ht="15.75" x14ac:dyDescent="0.25">
      <c r="A174" s="440"/>
      <c r="C174" s="461"/>
      <c r="D174" s="5" t="str">
        <f t="shared" si="8"/>
        <v/>
      </c>
      <c r="G174" s="214" t="str">
        <f t="shared" si="10"/>
        <v/>
      </c>
      <c r="H174" s="214" t="str">
        <f t="shared" si="11"/>
        <v/>
      </c>
      <c r="J174" s="229" t="str">
        <f t="shared" si="12"/>
        <v xml:space="preserve"> </v>
      </c>
    </row>
    <row r="175" spans="1:10" ht="15.75" x14ac:dyDescent="0.25">
      <c r="A175" s="440"/>
      <c r="C175" s="461"/>
      <c r="D175" s="5" t="str">
        <f t="shared" si="8"/>
        <v/>
      </c>
      <c r="G175" s="214" t="str">
        <f t="shared" si="10"/>
        <v/>
      </c>
      <c r="H175" s="214" t="str">
        <f t="shared" si="11"/>
        <v/>
      </c>
      <c r="J175" s="229" t="str">
        <f t="shared" si="12"/>
        <v xml:space="preserve"> </v>
      </c>
    </row>
    <row r="176" spans="1:10" ht="15.75" x14ac:dyDescent="0.25">
      <c r="A176" s="440"/>
      <c r="C176" s="461"/>
      <c r="D176" s="5" t="str">
        <f t="shared" si="8"/>
        <v/>
      </c>
      <c r="G176" s="214" t="str">
        <f t="shared" si="10"/>
        <v/>
      </c>
      <c r="H176" s="214" t="str">
        <f t="shared" si="11"/>
        <v/>
      </c>
      <c r="J176" s="229" t="str">
        <f t="shared" si="12"/>
        <v xml:space="preserve"> </v>
      </c>
    </row>
    <row r="177" spans="1:41" ht="15.75" x14ac:dyDescent="0.25">
      <c r="A177" s="440"/>
      <c r="C177" s="461"/>
      <c r="D177" s="5" t="str">
        <f t="shared" si="8"/>
        <v/>
      </c>
      <c r="G177" s="214" t="str">
        <f t="shared" si="10"/>
        <v/>
      </c>
      <c r="H177" s="214" t="str">
        <f t="shared" si="11"/>
        <v/>
      </c>
      <c r="J177" s="229" t="str">
        <f t="shared" si="12"/>
        <v xml:space="preserve"> </v>
      </c>
    </row>
    <row r="178" spans="1:41" ht="15.75" x14ac:dyDescent="0.25">
      <c r="A178" s="440"/>
      <c r="C178" s="461"/>
      <c r="D178" s="5" t="str">
        <f t="shared" si="8"/>
        <v/>
      </c>
      <c r="G178" s="214" t="str">
        <f t="shared" si="10"/>
        <v/>
      </c>
      <c r="H178" s="214" t="str">
        <f t="shared" si="11"/>
        <v/>
      </c>
      <c r="J178" s="229" t="str">
        <f t="shared" si="12"/>
        <v xml:space="preserve"> </v>
      </c>
    </row>
    <row r="179" spans="1:41" ht="15.75" x14ac:dyDescent="0.25">
      <c r="A179" s="440"/>
      <c r="C179" s="461"/>
      <c r="D179" s="5" t="str">
        <f t="shared" si="8"/>
        <v/>
      </c>
      <c r="G179" s="214" t="str">
        <f t="shared" si="10"/>
        <v/>
      </c>
      <c r="H179" s="214" t="str">
        <f t="shared" si="11"/>
        <v/>
      </c>
      <c r="J179" s="229" t="str">
        <f t="shared" si="12"/>
        <v xml:space="preserve"> </v>
      </c>
    </row>
    <row r="180" spans="1:41" ht="21" x14ac:dyDescent="0.25">
      <c r="D180" s="8">
        <f>COUNT(D81:D179)</f>
        <v>3</v>
      </c>
      <c r="E180" s="286"/>
      <c r="F180" s="286">
        <f t="shared" ref="F180" si="13">COUNT(F81:F179)</f>
        <v>3</v>
      </c>
      <c r="G180" s="214" t="str">
        <f t="shared" si="10"/>
        <v/>
      </c>
      <c r="H180" s="214" t="str">
        <f t="shared" si="11"/>
        <v/>
      </c>
      <c r="J180" s="229" t="str">
        <f t="shared" si="12"/>
        <v xml:space="preserve"> </v>
      </c>
    </row>
    <row r="181" spans="1:41" s="3" customFormat="1" ht="21" x14ac:dyDescent="0.25">
      <c r="C181" s="20"/>
      <c r="D181" s="10"/>
      <c r="E181" s="28"/>
      <c r="F181" s="208"/>
      <c r="G181" s="214" t="str">
        <f t="shared" si="10"/>
        <v/>
      </c>
      <c r="H181" s="214" t="str">
        <f t="shared" si="11"/>
        <v/>
      </c>
      <c r="J181" s="229" t="str">
        <f t="shared" si="12"/>
        <v xml:space="preserve"> </v>
      </c>
    </row>
    <row r="182" spans="1:41" ht="15.75" x14ac:dyDescent="0.25">
      <c r="D182" s="67"/>
      <c r="G182" s="214" t="str">
        <f t="shared" si="10"/>
        <v/>
      </c>
      <c r="H182" s="214" t="str">
        <f t="shared" si="11"/>
        <v/>
      </c>
      <c r="J182" s="229" t="str">
        <f t="shared" si="12"/>
        <v xml:space="preserve"> </v>
      </c>
    </row>
    <row r="183" spans="1:41" ht="15.75" x14ac:dyDescent="0.25">
      <c r="A183" s="440">
        <v>3</v>
      </c>
      <c r="C183" s="461" t="s">
        <v>524</v>
      </c>
      <c r="D183" s="5">
        <v>1</v>
      </c>
      <c r="E183" s="29" t="s">
        <v>207</v>
      </c>
      <c r="F183" s="208">
        <v>1</v>
      </c>
      <c r="G183" s="214" t="str">
        <f t="shared" si="10"/>
        <v/>
      </c>
      <c r="H183" s="214" t="str">
        <f t="shared" si="11"/>
        <v/>
      </c>
      <c r="J183" s="229" t="str">
        <f t="shared" si="12"/>
        <v xml:space="preserve"> </v>
      </c>
    </row>
    <row r="184" spans="1:41" ht="15.75" x14ac:dyDescent="0.25">
      <c r="A184" s="440"/>
      <c r="C184" s="461"/>
      <c r="D184" s="5">
        <f t="shared" ref="D184:D295" si="14">IF(E184="","",D183+1)</f>
        <v>2</v>
      </c>
      <c r="E184" s="29" t="s">
        <v>254</v>
      </c>
      <c r="F184" s="208">
        <v>1</v>
      </c>
      <c r="G184" s="214" t="str">
        <f t="shared" si="10"/>
        <v/>
      </c>
      <c r="H184" s="214" t="str">
        <f t="shared" si="11"/>
        <v/>
      </c>
      <c r="J184" s="229" t="str">
        <f t="shared" si="12"/>
        <v xml:space="preserve"> </v>
      </c>
    </row>
    <row r="185" spans="1:41" ht="15.75" x14ac:dyDescent="0.25">
      <c r="A185" s="440"/>
      <c r="C185" s="461"/>
      <c r="D185" s="5">
        <f t="shared" si="14"/>
        <v>3</v>
      </c>
      <c r="E185" s="28" t="s">
        <v>12</v>
      </c>
      <c r="F185" s="208">
        <v>1</v>
      </c>
      <c r="G185" s="214" t="str">
        <f t="shared" si="10"/>
        <v/>
      </c>
      <c r="H185" s="214" t="str">
        <f t="shared" si="11"/>
        <v/>
      </c>
      <c r="J185" s="229" t="str">
        <f t="shared" si="12"/>
        <v xml:space="preserve"> </v>
      </c>
    </row>
    <row r="186" spans="1:41" ht="15.75" x14ac:dyDescent="0.25">
      <c r="A186" s="440"/>
      <c r="C186" s="461"/>
      <c r="D186" s="5">
        <f t="shared" si="14"/>
        <v>4</v>
      </c>
      <c r="E186" s="28" t="str">
        <f>"One area of "&amp;VLOOKUP(1,L186:AO186,A1,FALSE)&amp;" that needs to revisited is"</f>
        <v>One area of Maths that needs to revisited is</v>
      </c>
      <c r="F186" s="208">
        <v>1</v>
      </c>
      <c r="G186" s="214" t="str">
        <f t="shared" si="10"/>
        <v/>
      </c>
      <c r="H186" s="214" t="str">
        <f t="shared" si="11"/>
        <v/>
      </c>
      <c r="J186" s="229" t="str">
        <f t="shared" si="12"/>
        <v xml:space="preserve"> </v>
      </c>
      <c r="L186" s="32">
        <v>1</v>
      </c>
      <c r="M186" s="32" t="s">
        <v>544</v>
      </c>
      <c r="N186" s="32"/>
      <c r="O186" s="32"/>
      <c r="P186" s="32"/>
      <c r="Q186" s="32" t="s">
        <v>547</v>
      </c>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row>
    <row r="187" spans="1:41" ht="15.75" x14ac:dyDescent="0.25">
      <c r="A187" s="440"/>
      <c r="C187" s="461"/>
      <c r="D187" s="5" t="str">
        <f t="shared" si="14"/>
        <v/>
      </c>
      <c r="G187" s="214" t="str">
        <f t="shared" si="10"/>
        <v/>
      </c>
      <c r="H187" s="214" t="str">
        <f t="shared" si="11"/>
        <v/>
      </c>
      <c r="J187" s="229" t="str">
        <f t="shared" si="12"/>
        <v xml:space="preserve"> </v>
      </c>
    </row>
    <row r="188" spans="1:41" ht="15.75" x14ac:dyDescent="0.25">
      <c r="A188" s="440"/>
      <c r="C188" s="461"/>
      <c r="D188" s="5" t="str">
        <f t="shared" si="14"/>
        <v/>
      </c>
      <c r="G188" s="214" t="str">
        <f t="shared" si="10"/>
        <v/>
      </c>
      <c r="H188" s="214" t="str">
        <f t="shared" si="11"/>
        <v/>
      </c>
      <c r="J188" s="229" t="str">
        <f t="shared" si="12"/>
        <v xml:space="preserve"> </v>
      </c>
    </row>
    <row r="189" spans="1:41" ht="15.75" x14ac:dyDescent="0.25">
      <c r="A189" s="440"/>
      <c r="C189" s="461"/>
      <c r="D189" s="5" t="str">
        <f t="shared" si="14"/>
        <v/>
      </c>
      <c r="E189" s="29"/>
      <c r="G189" s="214" t="str">
        <f t="shared" si="10"/>
        <v/>
      </c>
      <c r="H189" s="214" t="str">
        <f t="shared" si="11"/>
        <v/>
      </c>
      <c r="J189" s="229" t="str">
        <f t="shared" si="12"/>
        <v xml:space="preserve"> </v>
      </c>
    </row>
    <row r="190" spans="1:41" ht="15.75" x14ac:dyDescent="0.25">
      <c r="A190" s="440"/>
      <c r="C190" s="461"/>
      <c r="D190" s="209" t="str">
        <f t="shared" si="14"/>
        <v/>
      </c>
      <c r="E190" s="203"/>
      <c r="G190" s="214" t="str">
        <f t="shared" si="10"/>
        <v/>
      </c>
      <c r="H190" s="214" t="str">
        <f t="shared" si="11"/>
        <v/>
      </c>
      <c r="J190" s="229" t="str">
        <f t="shared" si="12"/>
        <v xml:space="preserve"> </v>
      </c>
    </row>
    <row r="191" spans="1:41" s="209" customFormat="1" ht="15.75" x14ac:dyDescent="0.25">
      <c r="A191" s="440"/>
      <c r="C191" s="461"/>
      <c r="D191" s="209" t="str">
        <f t="shared" si="14"/>
        <v/>
      </c>
      <c r="E191" s="28"/>
      <c r="F191" s="208"/>
      <c r="G191" s="214" t="str">
        <f t="shared" si="10"/>
        <v/>
      </c>
      <c r="H191" s="214" t="str">
        <f t="shared" si="11"/>
        <v/>
      </c>
      <c r="J191" s="229" t="str">
        <f t="shared" si="12"/>
        <v xml:space="preserve"> </v>
      </c>
    </row>
    <row r="192" spans="1:41" s="209" customFormat="1" ht="15.75" x14ac:dyDescent="0.25">
      <c r="A192" s="440"/>
      <c r="C192" s="461"/>
      <c r="D192" s="209" t="str">
        <f t="shared" si="14"/>
        <v/>
      </c>
      <c r="E192" s="203"/>
      <c r="F192" s="208"/>
      <c r="G192" s="214" t="str">
        <f t="shared" si="10"/>
        <v/>
      </c>
      <c r="H192" s="214" t="str">
        <f t="shared" si="11"/>
        <v/>
      </c>
      <c r="J192" s="229" t="str">
        <f t="shared" si="12"/>
        <v xml:space="preserve"> </v>
      </c>
    </row>
    <row r="193" spans="1:10" s="209" customFormat="1" ht="15.75" x14ac:dyDescent="0.25">
      <c r="A193" s="440"/>
      <c r="C193" s="461"/>
      <c r="D193" s="209" t="str">
        <f t="shared" si="14"/>
        <v/>
      </c>
      <c r="E193" s="203"/>
      <c r="F193" s="208"/>
      <c r="G193" s="214" t="str">
        <f t="shared" si="10"/>
        <v/>
      </c>
      <c r="H193" s="214" t="str">
        <f t="shared" si="11"/>
        <v/>
      </c>
      <c r="J193" s="229" t="str">
        <f t="shared" si="12"/>
        <v xml:space="preserve"> </v>
      </c>
    </row>
    <row r="194" spans="1:10" s="209" customFormat="1" ht="15.75" x14ac:dyDescent="0.25">
      <c r="A194" s="440"/>
      <c r="C194" s="461"/>
      <c r="D194" s="209" t="str">
        <f t="shared" si="14"/>
        <v/>
      </c>
      <c r="E194" s="203"/>
      <c r="F194" s="208"/>
      <c r="G194" s="214" t="str">
        <f t="shared" si="10"/>
        <v/>
      </c>
      <c r="H194" s="214" t="str">
        <f t="shared" si="11"/>
        <v/>
      </c>
      <c r="J194" s="229" t="str">
        <f t="shared" si="12"/>
        <v xml:space="preserve"> </v>
      </c>
    </row>
    <row r="195" spans="1:10" s="209" customFormat="1" ht="15.75" x14ac:dyDescent="0.25">
      <c r="A195" s="440"/>
      <c r="C195" s="461"/>
      <c r="D195" s="209" t="str">
        <f t="shared" si="14"/>
        <v/>
      </c>
      <c r="E195" s="203"/>
      <c r="F195" s="208"/>
      <c r="G195" s="214" t="str">
        <f t="shared" si="10"/>
        <v/>
      </c>
      <c r="H195" s="214" t="str">
        <f t="shared" si="11"/>
        <v/>
      </c>
      <c r="J195" s="229" t="str">
        <f t="shared" si="12"/>
        <v xml:space="preserve"> </v>
      </c>
    </row>
    <row r="196" spans="1:10" s="209" customFormat="1" ht="15.75" x14ac:dyDescent="0.25">
      <c r="A196" s="440"/>
      <c r="C196" s="461"/>
      <c r="D196" s="209" t="str">
        <f t="shared" si="14"/>
        <v/>
      </c>
      <c r="E196" s="203"/>
      <c r="F196" s="208"/>
      <c r="G196" s="214" t="str">
        <f t="shared" si="10"/>
        <v/>
      </c>
      <c r="H196" s="214" t="str">
        <f t="shared" si="11"/>
        <v/>
      </c>
      <c r="J196" s="229" t="str">
        <f t="shared" si="12"/>
        <v xml:space="preserve"> </v>
      </c>
    </row>
    <row r="197" spans="1:10" s="209" customFormat="1" ht="15.75" x14ac:dyDescent="0.25">
      <c r="A197" s="440"/>
      <c r="C197" s="461"/>
      <c r="D197" s="209" t="str">
        <f t="shared" si="14"/>
        <v/>
      </c>
      <c r="E197" s="203"/>
      <c r="F197" s="208"/>
      <c r="G197" s="214" t="str">
        <f t="shared" si="10"/>
        <v/>
      </c>
      <c r="H197" s="214" t="str">
        <f t="shared" si="11"/>
        <v/>
      </c>
      <c r="J197" s="229" t="str">
        <f t="shared" si="12"/>
        <v xml:space="preserve"> </v>
      </c>
    </row>
    <row r="198" spans="1:10" s="209" customFormat="1" ht="15.75" x14ac:dyDescent="0.25">
      <c r="A198" s="440"/>
      <c r="C198" s="461"/>
      <c r="D198" s="209" t="str">
        <f t="shared" si="14"/>
        <v/>
      </c>
      <c r="E198" s="203"/>
      <c r="F198" s="208"/>
      <c r="G198" s="214" t="str">
        <f t="shared" ref="G198:G261" si="15">IF(LEFT(E198,1)=" ",1,"")</f>
        <v/>
      </c>
      <c r="H198" s="214" t="str">
        <f t="shared" ref="H198:H261" si="16">IF(RIGHT(E198,1)=" ",1,"")</f>
        <v/>
      </c>
      <c r="J198" s="229" t="str">
        <f t="shared" si="12"/>
        <v xml:space="preserve"> </v>
      </c>
    </row>
    <row r="199" spans="1:10" s="209" customFormat="1" ht="15.75" x14ac:dyDescent="0.25">
      <c r="A199" s="440"/>
      <c r="C199" s="461"/>
      <c r="D199" s="209" t="str">
        <f t="shared" si="14"/>
        <v/>
      </c>
      <c r="E199" s="203"/>
      <c r="F199" s="208"/>
      <c r="G199" s="214" t="str">
        <f t="shared" si="15"/>
        <v/>
      </c>
      <c r="H199" s="214" t="str">
        <f t="shared" si="16"/>
        <v/>
      </c>
      <c r="J199" s="229" t="str">
        <f t="shared" si="12"/>
        <v xml:space="preserve"> </v>
      </c>
    </row>
    <row r="200" spans="1:10" s="209" customFormat="1" ht="15.75" x14ac:dyDescent="0.25">
      <c r="A200" s="440"/>
      <c r="C200" s="461"/>
      <c r="D200" s="209" t="str">
        <f t="shared" si="14"/>
        <v/>
      </c>
      <c r="E200" s="203"/>
      <c r="F200" s="208"/>
      <c r="G200" s="214" t="str">
        <f t="shared" si="15"/>
        <v/>
      </c>
      <c r="H200" s="214" t="str">
        <f t="shared" si="16"/>
        <v/>
      </c>
      <c r="J200" s="229" t="str">
        <f t="shared" si="12"/>
        <v xml:space="preserve"> </v>
      </c>
    </row>
    <row r="201" spans="1:10" s="209" customFormat="1" ht="15.75" x14ac:dyDescent="0.25">
      <c r="A201" s="440"/>
      <c r="C201" s="461"/>
      <c r="D201" s="209" t="str">
        <f t="shared" si="14"/>
        <v/>
      </c>
      <c r="E201" s="203"/>
      <c r="F201" s="208"/>
      <c r="G201" s="214" t="str">
        <f t="shared" si="15"/>
        <v/>
      </c>
      <c r="H201" s="214" t="str">
        <f t="shared" si="16"/>
        <v/>
      </c>
      <c r="J201" s="229" t="str">
        <f t="shared" si="12"/>
        <v xml:space="preserve"> </v>
      </c>
    </row>
    <row r="202" spans="1:10" s="209" customFormat="1" ht="15.75" x14ac:dyDescent="0.25">
      <c r="A202" s="440"/>
      <c r="C202" s="461"/>
      <c r="D202" s="209" t="str">
        <f t="shared" si="14"/>
        <v/>
      </c>
      <c r="E202" s="203"/>
      <c r="F202" s="208"/>
      <c r="G202" s="214" t="str">
        <f t="shared" si="15"/>
        <v/>
      </c>
      <c r="H202" s="214" t="str">
        <f t="shared" si="16"/>
        <v/>
      </c>
      <c r="J202" s="229" t="str">
        <f t="shared" si="12"/>
        <v xml:space="preserve"> </v>
      </c>
    </row>
    <row r="203" spans="1:10" s="209" customFormat="1" ht="15.75" x14ac:dyDescent="0.25">
      <c r="A203" s="440"/>
      <c r="C203" s="461"/>
      <c r="D203" s="209" t="str">
        <f t="shared" si="14"/>
        <v/>
      </c>
      <c r="E203" s="203"/>
      <c r="F203" s="208"/>
      <c r="G203" s="214" t="str">
        <f t="shared" si="15"/>
        <v/>
      </c>
      <c r="H203" s="214" t="str">
        <f t="shared" si="16"/>
        <v/>
      </c>
      <c r="J203" s="229" t="str">
        <f t="shared" si="12"/>
        <v xml:space="preserve"> </v>
      </c>
    </row>
    <row r="204" spans="1:10" s="209" customFormat="1" ht="15.75" x14ac:dyDescent="0.25">
      <c r="A204" s="440"/>
      <c r="C204" s="461"/>
      <c r="D204" s="209" t="str">
        <f t="shared" si="14"/>
        <v/>
      </c>
      <c r="E204" s="203"/>
      <c r="F204" s="208"/>
      <c r="G204" s="214" t="str">
        <f t="shared" si="15"/>
        <v/>
      </c>
      <c r="H204" s="214" t="str">
        <f t="shared" si="16"/>
        <v/>
      </c>
      <c r="J204" s="229" t="str">
        <f t="shared" si="12"/>
        <v xml:space="preserve"> </v>
      </c>
    </row>
    <row r="205" spans="1:10" s="209" customFormat="1" ht="22.5" customHeight="1" x14ac:dyDescent="0.25">
      <c r="A205" s="440"/>
      <c r="C205" s="461"/>
      <c r="D205" s="209" t="str">
        <f t="shared" si="14"/>
        <v/>
      </c>
      <c r="E205" s="203"/>
      <c r="F205" s="208"/>
      <c r="G205" s="214" t="str">
        <f t="shared" si="15"/>
        <v/>
      </c>
      <c r="H205" s="214" t="str">
        <f t="shared" si="16"/>
        <v/>
      </c>
      <c r="J205" s="229" t="str">
        <f t="shared" si="12"/>
        <v xml:space="preserve"> </v>
      </c>
    </row>
    <row r="206" spans="1:10" s="209" customFormat="1" ht="15.75" x14ac:dyDescent="0.25">
      <c r="A206" s="440"/>
      <c r="C206" s="461"/>
      <c r="D206" s="209" t="str">
        <f t="shared" si="14"/>
        <v/>
      </c>
      <c r="E206" s="203"/>
      <c r="F206" s="208"/>
      <c r="G206" s="214" t="str">
        <f t="shared" si="15"/>
        <v/>
      </c>
      <c r="H206" s="214" t="str">
        <f t="shared" si="16"/>
        <v/>
      </c>
      <c r="J206" s="229" t="str">
        <f t="shared" si="12"/>
        <v xml:space="preserve"> </v>
      </c>
    </row>
    <row r="207" spans="1:10" s="209" customFormat="1" ht="15.75" x14ac:dyDescent="0.25">
      <c r="A207" s="440"/>
      <c r="C207" s="461"/>
      <c r="D207" s="209" t="str">
        <f t="shared" si="14"/>
        <v/>
      </c>
      <c r="E207" s="203"/>
      <c r="F207" s="208"/>
      <c r="G207" s="214" t="str">
        <f t="shared" si="15"/>
        <v/>
      </c>
      <c r="H207" s="214" t="str">
        <f t="shared" si="16"/>
        <v/>
      </c>
      <c r="J207" s="229" t="str">
        <f t="shared" si="12"/>
        <v xml:space="preserve"> </v>
      </c>
    </row>
    <row r="208" spans="1:10" s="209" customFormat="1" ht="15.75" x14ac:dyDescent="0.25">
      <c r="A208" s="440"/>
      <c r="C208" s="461"/>
      <c r="D208" s="209" t="str">
        <f t="shared" si="14"/>
        <v/>
      </c>
      <c r="E208" s="203"/>
      <c r="F208" s="208"/>
      <c r="G208" s="214" t="str">
        <f t="shared" si="15"/>
        <v/>
      </c>
      <c r="H208" s="214" t="str">
        <f t="shared" si="16"/>
        <v/>
      </c>
      <c r="J208" s="229" t="str">
        <f t="shared" si="12"/>
        <v xml:space="preserve"> </v>
      </c>
    </row>
    <row r="209" spans="1:10" s="209" customFormat="1" ht="15.75" x14ac:dyDescent="0.25">
      <c r="A209" s="440"/>
      <c r="C209" s="461"/>
      <c r="D209" s="209" t="str">
        <f t="shared" si="14"/>
        <v/>
      </c>
      <c r="E209" s="203"/>
      <c r="F209" s="208"/>
      <c r="G209" s="214" t="str">
        <f t="shared" si="15"/>
        <v/>
      </c>
      <c r="H209" s="214" t="str">
        <f t="shared" si="16"/>
        <v/>
      </c>
      <c r="J209" s="229" t="str">
        <f t="shared" si="12"/>
        <v xml:space="preserve"> </v>
      </c>
    </row>
    <row r="210" spans="1:10" s="209" customFormat="1" ht="15.75" x14ac:dyDescent="0.25">
      <c r="A210" s="440"/>
      <c r="C210" s="461"/>
      <c r="D210" s="209" t="str">
        <f t="shared" si="14"/>
        <v/>
      </c>
      <c r="E210" s="203"/>
      <c r="F210" s="208"/>
      <c r="G210" s="214" t="str">
        <f t="shared" si="15"/>
        <v/>
      </c>
      <c r="H210" s="214" t="str">
        <f t="shared" si="16"/>
        <v/>
      </c>
      <c r="J210" s="229" t="str">
        <f t="shared" ref="J210:J273" si="17">IF(OR(LEFT(E210,1)=" ",RIGHT(E210,1)=" ",),1," ")</f>
        <v xml:space="preserve"> </v>
      </c>
    </row>
    <row r="211" spans="1:10" s="209" customFormat="1" ht="15.75" x14ac:dyDescent="0.25">
      <c r="A211" s="440"/>
      <c r="C211" s="461"/>
      <c r="D211" s="209" t="str">
        <f t="shared" si="14"/>
        <v/>
      </c>
      <c r="E211" s="203"/>
      <c r="F211" s="208"/>
      <c r="G211" s="214" t="str">
        <f t="shared" si="15"/>
        <v/>
      </c>
      <c r="H211" s="214" t="str">
        <f t="shared" si="16"/>
        <v/>
      </c>
      <c r="J211" s="229" t="str">
        <f t="shared" si="17"/>
        <v xml:space="preserve"> </v>
      </c>
    </row>
    <row r="212" spans="1:10" s="209" customFormat="1" ht="15.75" x14ac:dyDescent="0.25">
      <c r="A212" s="440"/>
      <c r="C212" s="461"/>
      <c r="D212" s="209" t="str">
        <f t="shared" si="14"/>
        <v/>
      </c>
      <c r="E212" s="203"/>
      <c r="F212" s="208"/>
      <c r="G212" s="214" t="str">
        <f t="shared" si="15"/>
        <v/>
      </c>
      <c r="H212" s="214" t="str">
        <f>IF(RIGHT(E212,1)=" ",1,"")</f>
        <v/>
      </c>
      <c r="J212" s="229" t="str">
        <f t="shared" si="17"/>
        <v xml:space="preserve"> </v>
      </c>
    </row>
    <row r="213" spans="1:10" s="209" customFormat="1" ht="15.75" x14ac:dyDescent="0.25">
      <c r="A213" s="440"/>
      <c r="C213" s="461"/>
      <c r="D213" s="209" t="str">
        <f t="shared" si="14"/>
        <v/>
      </c>
      <c r="E213" s="203"/>
      <c r="F213" s="208"/>
      <c r="G213" s="214" t="str">
        <f t="shared" si="15"/>
        <v/>
      </c>
      <c r="H213" s="214" t="str">
        <f t="shared" si="16"/>
        <v/>
      </c>
      <c r="J213" s="229" t="str">
        <f t="shared" si="17"/>
        <v xml:space="preserve"> </v>
      </c>
    </row>
    <row r="214" spans="1:10" s="209" customFormat="1" ht="15.75" x14ac:dyDescent="0.25">
      <c r="A214" s="440"/>
      <c r="C214" s="461"/>
      <c r="D214" s="209" t="str">
        <f t="shared" si="14"/>
        <v/>
      </c>
      <c r="E214" s="203"/>
      <c r="F214" s="208"/>
      <c r="G214" s="214" t="str">
        <f t="shared" si="15"/>
        <v/>
      </c>
      <c r="H214" s="214" t="str">
        <f t="shared" si="16"/>
        <v/>
      </c>
      <c r="J214" s="229" t="str">
        <f t="shared" si="17"/>
        <v xml:space="preserve"> </v>
      </c>
    </row>
    <row r="215" spans="1:10" s="209" customFormat="1" ht="15.75" x14ac:dyDescent="0.25">
      <c r="A215" s="440"/>
      <c r="C215" s="461"/>
      <c r="D215" s="209" t="str">
        <f t="shared" si="14"/>
        <v/>
      </c>
      <c r="E215" s="203"/>
      <c r="F215" s="208"/>
      <c r="G215" s="214" t="str">
        <f t="shared" si="15"/>
        <v/>
      </c>
      <c r="H215" s="214" t="str">
        <f t="shared" si="16"/>
        <v/>
      </c>
      <c r="J215" s="229" t="str">
        <f t="shared" si="17"/>
        <v xml:space="preserve"> </v>
      </c>
    </row>
    <row r="216" spans="1:10" s="209" customFormat="1" ht="15.75" x14ac:dyDescent="0.25">
      <c r="A216" s="440"/>
      <c r="C216" s="461"/>
      <c r="D216" s="209" t="str">
        <f t="shared" si="14"/>
        <v/>
      </c>
      <c r="E216" s="203"/>
      <c r="F216" s="208"/>
      <c r="G216" s="214" t="str">
        <f t="shared" si="15"/>
        <v/>
      </c>
      <c r="H216" s="214" t="str">
        <f t="shared" si="16"/>
        <v/>
      </c>
      <c r="J216" s="229" t="str">
        <f t="shared" si="17"/>
        <v xml:space="preserve"> </v>
      </c>
    </row>
    <row r="217" spans="1:10" s="209" customFormat="1" ht="15.75" x14ac:dyDescent="0.25">
      <c r="A217" s="440"/>
      <c r="C217" s="461"/>
      <c r="D217" s="209" t="str">
        <f t="shared" si="14"/>
        <v/>
      </c>
      <c r="E217" s="203"/>
      <c r="F217" s="208"/>
      <c r="G217" s="214" t="str">
        <f t="shared" si="15"/>
        <v/>
      </c>
      <c r="H217" s="214" t="str">
        <f t="shared" si="16"/>
        <v/>
      </c>
      <c r="J217" s="229" t="str">
        <f t="shared" si="17"/>
        <v xml:space="preserve"> </v>
      </c>
    </row>
    <row r="218" spans="1:10" s="209" customFormat="1" ht="15.75" x14ac:dyDescent="0.25">
      <c r="A218" s="440"/>
      <c r="C218" s="461"/>
      <c r="D218" s="209" t="str">
        <f t="shared" si="14"/>
        <v/>
      </c>
      <c r="E218" s="203"/>
      <c r="F218" s="208"/>
      <c r="G218" s="214" t="str">
        <f t="shared" si="15"/>
        <v/>
      </c>
      <c r="H218" s="214" t="str">
        <f t="shared" si="16"/>
        <v/>
      </c>
      <c r="J218" s="229" t="str">
        <f t="shared" si="17"/>
        <v xml:space="preserve"> </v>
      </c>
    </row>
    <row r="219" spans="1:10" s="209" customFormat="1" ht="15.75" x14ac:dyDescent="0.25">
      <c r="A219" s="440"/>
      <c r="C219" s="461"/>
      <c r="D219" s="209" t="str">
        <f t="shared" si="14"/>
        <v/>
      </c>
      <c r="E219" s="203"/>
      <c r="F219" s="208"/>
      <c r="G219" s="214" t="str">
        <f t="shared" si="15"/>
        <v/>
      </c>
      <c r="H219" s="214" t="str">
        <f t="shared" si="16"/>
        <v/>
      </c>
      <c r="J219" s="229" t="str">
        <f t="shared" si="17"/>
        <v xml:space="preserve"> </v>
      </c>
    </row>
    <row r="220" spans="1:10" s="209" customFormat="1" ht="15.75" x14ac:dyDescent="0.25">
      <c r="A220" s="440"/>
      <c r="C220" s="461"/>
      <c r="D220" s="209" t="str">
        <f t="shared" si="14"/>
        <v/>
      </c>
      <c r="E220" s="203"/>
      <c r="F220" s="208"/>
      <c r="G220" s="214" t="str">
        <f t="shared" si="15"/>
        <v/>
      </c>
      <c r="H220" s="214" t="str">
        <f t="shared" si="16"/>
        <v/>
      </c>
      <c r="J220" s="229" t="str">
        <f t="shared" si="17"/>
        <v xml:space="preserve"> </v>
      </c>
    </row>
    <row r="221" spans="1:10" s="209" customFormat="1" x14ac:dyDescent="0.25">
      <c r="A221" s="440"/>
      <c r="C221" s="461"/>
      <c r="D221" s="209" t="str">
        <f t="shared" si="14"/>
        <v/>
      </c>
      <c r="E221" s="30"/>
      <c r="F221" s="208"/>
      <c r="G221" s="214" t="str">
        <f t="shared" si="15"/>
        <v/>
      </c>
      <c r="H221" s="214" t="str">
        <f t="shared" si="16"/>
        <v/>
      </c>
      <c r="J221" s="229" t="str">
        <f t="shared" si="17"/>
        <v xml:space="preserve"> </v>
      </c>
    </row>
    <row r="222" spans="1:10" s="209" customFormat="1" x14ac:dyDescent="0.25">
      <c r="A222" s="440"/>
      <c r="C222" s="461"/>
      <c r="D222" s="209" t="str">
        <f t="shared" si="14"/>
        <v/>
      </c>
      <c r="E222" s="30"/>
      <c r="F222" s="208"/>
      <c r="G222" s="214" t="str">
        <f t="shared" si="15"/>
        <v/>
      </c>
      <c r="H222" s="214" t="str">
        <f t="shared" si="16"/>
        <v/>
      </c>
      <c r="J222" s="229" t="str">
        <f t="shared" si="17"/>
        <v xml:space="preserve"> </v>
      </c>
    </row>
    <row r="223" spans="1:10" s="209" customFormat="1" ht="15.75" x14ac:dyDescent="0.25">
      <c r="A223" s="440"/>
      <c r="C223" s="461"/>
      <c r="D223" s="209" t="str">
        <f t="shared" si="14"/>
        <v/>
      </c>
      <c r="E223" s="203"/>
      <c r="F223" s="208"/>
      <c r="G223" s="214" t="str">
        <f t="shared" si="15"/>
        <v/>
      </c>
      <c r="H223" s="214" t="str">
        <f t="shared" si="16"/>
        <v/>
      </c>
      <c r="J223" s="229" t="str">
        <f t="shared" si="17"/>
        <v xml:space="preserve"> </v>
      </c>
    </row>
    <row r="224" spans="1:10" s="209" customFormat="1" ht="15.75" x14ac:dyDescent="0.25">
      <c r="A224" s="440"/>
      <c r="C224" s="461"/>
      <c r="D224" s="209" t="str">
        <f t="shared" si="14"/>
        <v/>
      </c>
      <c r="E224" s="203"/>
      <c r="F224" s="208"/>
      <c r="G224" s="214" t="str">
        <f t="shared" si="15"/>
        <v/>
      </c>
      <c r="H224" s="214" t="str">
        <f t="shared" si="16"/>
        <v/>
      </c>
      <c r="J224" s="229" t="str">
        <f t="shared" si="17"/>
        <v xml:space="preserve"> </v>
      </c>
    </row>
    <row r="225" spans="1:10" s="209" customFormat="1" ht="15.75" x14ac:dyDescent="0.25">
      <c r="A225" s="440"/>
      <c r="C225" s="461"/>
      <c r="D225" s="209" t="str">
        <f t="shared" si="14"/>
        <v/>
      </c>
      <c r="E225" s="203"/>
      <c r="F225" s="208"/>
      <c r="G225" s="214" t="str">
        <f t="shared" si="15"/>
        <v/>
      </c>
      <c r="H225" s="214" t="str">
        <f t="shared" si="16"/>
        <v/>
      </c>
      <c r="J225" s="229" t="str">
        <f t="shared" si="17"/>
        <v xml:space="preserve"> </v>
      </c>
    </row>
    <row r="226" spans="1:10" s="209" customFormat="1" ht="15.75" x14ac:dyDescent="0.25">
      <c r="A226" s="440"/>
      <c r="C226" s="461"/>
      <c r="D226" s="209" t="str">
        <f t="shared" si="14"/>
        <v/>
      </c>
      <c r="E226" s="203"/>
      <c r="F226" s="208"/>
      <c r="G226" s="214" t="str">
        <f t="shared" si="15"/>
        <v/>
      </c>
      <c r="H226" s="214" t="str">
        <f t="shared" si="16"/>
        <v/>
      </c>
      <c r="J226" s="229" t="str">
        <f t="shared" si="17"/>
        <v xml:space="preserve"> </v>
      </c>
    </row>
    <row r="227" spans="1:10" s="209" customFormat="1" ht="15.75" x14ac:dyDescent="0.25">
      <c r="A227" s="440"/>
      <c r="C227" s="461"/>
      <c r="D227" s="209" t="str">
        <f t="shared" si="14"/>
        <v/>
      </c>
      <c r="E227" s="203"/>
      <c r="F227" s="208"/>
      <c r="G227" s="214" t="str">
        <f t="shared" si="15"/>
        <v/>
      </c>
      <c r="H227" s="214" t="str">
        <f t="shared" si="16"/>
        <v/>
      </c>
      <c r="J227" s="229" t="str">
        <f t="shared" si="17"/>
        <v xml:space="preserve"> </v>
      </c>
    </row>
    <row r="228" spans="1:10" s="209" customFormat="1" ht="15.75" x14ac:dyDescent="0.25">
      <c r="A228" s="440"/>
      <c r="C228" s="461"/>
      <c r="D228" s="209" t="str">
        <f t="shared" si="14"/>
        <v/>
      </c>
      <c r="E228" s="203"/>
      <c r="F228" s="208"/>
      <c r="G228" s="214" t="str">
        <f t="shared" si="15"/>
        <v/>
      </c>
      <c r="H228" s="214" t="str">
        <f t="shared" si="16"/>
        <v/>
      </c>
      <c r="J228" s="229" t="str">
        <f t="shared" si="17"/>
        <v xml:space="preserve"> </v>
      </c>
    </row>
    <row r="229" spans="1:10" s="209" customFormat="1" ht="15.75" x14ac:dyDescent="0.25">
      <c r="A229" s="440"/>
      <c r="C229" s="461"/>
      <c r="D229" s="209" t="str">
        <f t="shared" si="14"/>
        <v/>
      </c>
      <c r="E229" s="203"/>
      <c r="F229" s="208"/>
      <c r="G229" s="214" t="str">
        <f t="shared" si="15"/>
        <v/>
      </c>
      <c r="H229" s="214" t="str">
        <f t="shared" si="16"/>
        <v/>
      </c>
      <c r="J229" s="229" t="str">
        <f t="shared" si="17"/>
        <v xml:space="preserve"> </v>
      </c>
    </row>
    <row r="230" spans="1:10" s="209" customFormat="1" ht="15.75" x14ac:dyDescent="0.25">
      <c r="A230" s="440"/>
      <c r="C230" s="461"/>
      <c r="D230" s="209" t="str">
        <f t="shared" si="14"/>
        <v/>
      </c>
      <c r="E230" s="203"/>
      <c r="F230" s="208"/>
      <c r="G230" s="214" t="str">
        <f t="shared" si="15"/>
        <v/>
      </c>
      <c r="H230" s="214" t="str">
        <f t="shared" si="16"/>
        <v/>
      </c>
      <c r="J230" s="229" t="str">
        <f t="shared" si="17"/>
        <v xml:space="preserve"> </v>
      </c>
    </row>
    <row r="231" spans="1:10" s="209" customFormat="1" ht="15.75" x14ac:dyDescent="0.25">
      <c r="A231" s="440"/>
      <c r="C231" s="461"/>
      <c r="D231" s="209" t="str">
        <f t="shared" si="14"/>
        <v/>
      </c>
      <c r="E231" s="203"/>
      <c r="F231" s="208"/>
      <c r="G231" s="214" t="str">
        <f t="shared" si="15"/>
        <v/>
      </c>
      <c r="H231" s="214" t="str">
        <f t="shared" si="16"/>
        <v/>
      </c>
      <c r="J231" s="229" t="str">
        <f t="shared" si="17"/>
        <v xml:space="preserve"> </v>
      </c>
    </row>
    <row r="232" spans="1:10" s="209" customFormat="1" ht="15.75" x14ac:dyDescent="0.25">
      <c r="A232" s="440"/>
      <c r="C232" s="461"/>
      <c r="D232" s="209" t="str">
        <f t="shared" si="14"/>
        <v/>
      </c>
      <c r="E232" s="203"/>
      <c r="F232" s="208"/>
      <c r="G232" s="214" t="str">
        <f t="shared" si="15"/>
        <v/>
      </c>
      <c r="H232" s="214" t="str">
        <f t="shared" si="16"/>
        <v/>
      </c>
      <c r="J232" s="229" t="str">
        <f t="shared" si="17"/>
        <v xml:space="preserve"> </v>
      </c>
    </row>
    <row r="233" spans="1:10" s="209" customFormat="1" x14ac:dyDescent="0.25">
      <c r="A233" s="440"/>
      <c r="C233" s="461"/>
      <c r="D233" s="209" t="str">
        <f t="shared" si="14"/>
        <v/>
      </c>
      <c r="E233" s="30"/>
      <c r="F233" s="208"/>
      <c r="G233" s="214" t="str">
        <f t="shared" si="15"/>
        <v/>
      </c>
      <c r="H233" s="214" t="str">
        <f t="shared" si="16"/>
        <v/>
      </c>
      <c r="J233" s="229" t="str">
        <f t="shared" si="17"/>
        <v xml:space="preserve"> </v>
      </c>
    </row>
    <row r="234" spans="1:10" s="209" customFormat="1" ht="15.75" x14ac:dyDescent="0.25">
      <c r="A234" s="440"/>
      <c r="C234" s="461"/>
      <c r="D234" s="209" t="str">
        <f t="shared" si="14"/>
        <v/>
      </c>
      <c r="E234" s="203"/>
      <c r="F234" s="208"/>
      <c r="G234" s="214" t="str">
        <f t="shared" si="15"/>
        <v/>
      </c>
      <c r="H234" s="214" t="str">
        <f t="shared" si="16"/>
        <v/>
      </c>
      <c r="J234" s="229" t="str">
        <f t="shared" si="17"/>
        <v xml:space="preserve"> </v>
      </c>
    </row>
    <row r="235" spans="1:10" s="209" customFormat="1" ht="15.75" x14ac:dyDescent="0.25">
      <c r="A235" s="440"/>
      <c r="C235" s="461"/>
      <c r="D235" s="209" t="str">
        <f t="shared" si="14"/>
        <v/>
      </c>
      <c r="E235" s="203"/>
      <c r="F235" s="208"/>
      <c r="G235" s="214" t="str">
        <f t="shared" si="15"/>
        <v/>
      </c>
      <c r="H235" s="214" t="str">
        <f t="shared" si="16"/>
        <v/>
      </c>
      <c r="J235" s="229" t="str">
        <f t="shared" si="17"/>
        <v xml:space="preserve"> </v>
      </c>
    </row>
    <row r="236" spans="1:10" s="209" customFormat="1" ht="15.75" x14ac:dyDescent="0.25">
      <c r="A236" s="440"/>
      <c r="C236" s="461"/>
      <c r="D236" s="209" t="str">
        <f t="shared" si="14"/>
        <v/>
      </c>
      <c r="E236" s="203"/>
      <c r="F236" s="208"/>
      <c r="G236" s="214" t="str">
        <f t="shared" si="15"/>
        <v/>
      </c>
      <c r="H236" s="214" t="str">
        <f t="shared" si="16"/>
        <v/>
      </c>
      <c r="J236" s="229" t="str">
        <f t="shared" si="17"/>
        <v xml:space="preserve"> </v>
      </c>
    </row>
    <row r="237" spans="1:10" s="209" customFormat="1" x14ac:dyDescent="0.25">
      <c r="A237" s="440"/>
      <c r="C237" s="461"/>
      <c r="D237" s="209" t="str">
        <f t="shared" si="14"/>
        <v/>
      </c>
      <c r="G237" s="214" t="str">
        <f t="shared" si="15"/>
        <v/>
      </c>
      <c r="H237" s="214" t="str">
        <f t="shared" si="16"/>
        <v/>
      </c>
      <c r="J237" s="229" t="str">
        <f t="shared" si="17"/>
        <v xml:space="preserve"> </v>
      </c>
    </row>
    <row r="238" spans="1:10" s="209" customFormat="1" x14ac:dyDescent="0.25">
      <c r="A238" s="440"/>
      <c r="C238" s="461"/>
      <c r="D238" s="209" t="str">
        <f t="shared" si="14"/>
        <v/>
      </c>
      <c r="G238" s="214" t="str">
        <f t="shared" si="15"/>
        <v/>
      </c>
      <c r="H238" s="214" t="str">
        <f t="shared" si="16"/>
        <v/>
      </c>
      <c r="J238" s="229" t="str">
        <f t="shared" si="17"/>
        <v xml:space="preserve"> </v>
      </c>
    </row>
    <row r="239" spans="1:10" s="209" customFormat="1" x14ac:dyDescent="0.25">
      <c r="A239" s="440"/>
      <c r="C239" s="461"/>
      <c r="D239" s="209" t="str">
        <f t="shared" si="14"/>
        <v/>
      </c>
      <c r="G239" s="214" t="str">
        <f t="shared" si="15"/>
        <v/>
      </c>
      <c r="H239" s="214" t="str">
        <f t="shared" si="16"/>
        <v/>
      </c>
      <c r="J239" s="229" t="str">
        <f t="shared" si="17"/>
        <v xml:space="preserve"> </v>
      </c>
    </row>
    <row r="240" spans="1:10" s="209" customFormat="1" ht="15.75" x14ac:dyDescent="0.25">
      <c r="A240" s="440"/>
      <c r="C240" s="461"/>
      <c r="D240" s="209" t="str">
        <f t="shared" si="14"/>
        <v/>
      </c>
      <c r="E240" s="28"/>
      <c r="F240" s="208"/>
      <c r="G240" s="214" t="str">
        <f t="shared" si="15"/>
        <v/>
      </c>
      <c r="H240" s="214" t="str">
        <f t="shared" si="16"/>
        <v/>
      </c>
      <c r="J240" s="229" t="str">
        <f t="shared" si="17"/>
        <v xml:space="preserve"> </v>
      </c>
    </row>
    <row r="241" spans="1:10" s="209" customFormat="1" ht="15.75" x14ac:dyDescent="0.25">
      <c r="A241" s="440"/>
      <c r="C241" s="461"/>
      <c r="D241" s="209" t="str">
        <f t="shared" si="14"/>
        <v/>
      </c>
      <c r="E241" s="28"/>
      <c r="F241" s="208"/>
      <c r="G241" s="214" t="str">
        <f t="shared" si="15"/>
        <v/>
      </c>
      <c r="H241" s="214" t="str">
        <f t="shared" si="16"/>
        <v/>
      </c>
      <c r="J241" s="229" t="str">
        <f t="shared" si="17"/>
        <v xml:space="preserve"> </v>
      </c>
    </row>
    <row r="242" spans="1:10" s="209" customFormat="1" ht="15.75" x14ac:dyDescent="0.25">
      <c r="A242" s="440"/>
      <c r="C242" s="461"/>
      <c r="D242" s="209" t="str">
        <f t="shared" si="14"/>
        <v/>
      </c>
      <c r="E242" s="28"/>
      <c r="F242" s="208"/>
      <c r="G242" s="214" t="str">
        <f t="shared" si="15"/>
        <v/>
      </c>
      <c r="H242" s="214" t="str">
        <f t="shared" si="16"/>
        <v/>
      </c>
      <c r="J242" s="229" t="str">
        <f t="shared" si="17"/>
        <v xml:space="preserve"> </v>
      </c>
    </row>
    <row r="243" spans="1:10" s="209" customFormat="1" ht="15.75" x14ac:dyDescent="0.25">
      <c r="A243" s="440"/>
      <c r="C243" s="461"/>
      <c r="D243" s="209" t="str">
        <f t="shared" si="14"/>
        <v/>
      </c>
      <c r="E243" s="28"/>
      <c r="F243" s="208"/>
      <c r="G243" s="214" t="str">
        <f t="shared" si="15"/>
        <v/>
      </c>
      <c r="H243" s="214" t="str">
        <f t="shared" si="16"/>
        <v/>
      </c>
      <c r="J243" s="229" t="str">
        <f t="shared" si="17"/>
        <v xml:space="preserve"> </v>
      </c>
    </row>
    <row r="244" spans="1:10" s="209" customFormat="1" ht="15.75" x14ac:dyDescent="0.25">
      <c r="A244" s="440"/>
      <c r="C244" s="461"/>
      <c r="D244" s="209" t="str">
        <f t="shared" si="14"/>
        <v/>
      </c>
      <c r="E244" s="28"/>
      <c r="F244" s="208"/>
      <c r="G244" s="214" t="str">
        <f t="shared" si="15"/>
        <v/>
      </c>
      <c r="H244" s="214" t="str">
        <f t="shared" si="16"/>
        <v/>
      </c>
      <c r="J244" s="229" t="str">
        <f t="shared" si="17"/>
        <v xml:space="preserve"> </v>
      </c>
    </row>
    <row r="245" spans="1:10" s="209" customFormat="1" ht="15.75" x14ac:dyDescent="0.25">
      <c r="A245" s="440"/>
      <c r="C245" s="461"/>
      <c r="E245" s="28"/>
      <c r="F245" s="208"/>
      <c r="G245" s="214" t="str">
        <f t="shared" si="15"/>
        <v/>
      </c>
      <c r="H245" s="214" t="str">
        <f t="shared" si="16"/>
        <v/>
      </c>
      <c r="J245" s="229" t="str">
        <f t="shared" si="17"/>
        <v xml:space="preserve"> </v>
      </c>
    </row>
    <row r="246" spans="1:10" s="209" customFormat="1" ht="15.75" x14ac:dyDescent="0.25">
      <c r="A246" s="440"/>
      <c r="C246" s="461"/>
      <c r="E246" s="28"/>
      <c r="F246" s="208"/>
      <c r="G246" s="214" t="str">
        <f t="shared" si="15"/>
        <v/>
      </c>
      <c r="H246" s="214" t="str">
        <f t="shared" si="16"/>
        <v/>
      </c>
      <c r="J246" s="229" t="str">
        <f t="shared" si="17"/>
        <v xml:space="preserve"> </v>
      </c>
    </row>
    <row r="247" spans="1:10" s="209" customFormat="1" ht="15.75" x14ac:dyDescent="0.25">
      <c r="A247" s="440"/>
      <c r="C247" s="461"/>
      <c r="E247" s="28"/>
      <c r="F247" s="208"/>
      <c r="G247" s="214" t="str">
        <f t="shared" si="15"/>
        <v/>
      </c>
      <c r="H247" s="214" t="str">
        <f t="shared" si="16"/>
        <v/>
      </c>
      <c r="J247" s="229" t="str">
        <f t="shared" si="17"/>
        <v xml:space="preserve"> </v>
      </c>
    </row>
    <row r="248" spans="1:10" s="209" customFormat="1" ht="15.75" x14ac:dyDescent="0.25">
      <c r="A248" s="440"/>
      <c r="C248" s="461"/>
      <c r="E248" s="28"/>
      <c r="F248" s="208"/>
      <c r="G248" s="214" t="str">
        <f t="shared" si="15"/>
        <v/>
      </c>
      <c r="H248" s="214" t="str">
        <f t="shared" si="16"/>
        <v/>
      </c>
      <c r="J248" s="229" t="str">
        <f t="shared" si="17"/>
        <v xml:space="preserve"> </v>
      </c>
    </row>
    <row r="249" spans="1:10" s="209" customFormat="1" ht="15.75" x14ac:dyDescent="0.25">
      <c r="A249" s="440"/>
      <c r="C249" s="461"/>
      <c r="E249" s="28"/>
      <c r="F249" s="208"/>
      <c r="G249" s="214" t="str">
        <f t="shared" si="15"/>
        <v/>
      </c>
      <c r="H249" s="214" t="str">
        <f t="shared" si="16"/>
        <v/>
      </c>
      <c r="J249" s="229" t="str">
        <f t="shared" si="17"/>
        <v xml:space="preserve"> </v>
      </c>
    </row>
    <row r="250" spans="1:10" s="209" customFormat="1" ht="15.75" x14ac:dyDescent="0.25">
      <c r="A250" s="440"/>
      <c r="C250" s="461"/>
      <c r="E250" s="28"/>
      <c r="F250" s="208"/>
      <c r="G250" s="214" t="str">
        <f t="shared" si="15"/>
        <v/>
      </c>
      <c r="H250" s="214" t="str">
        <f t="shared" si="16"/>
        <v/>
      </c>
      <c r="J250" s="229" t="str">
        <f t="shared" si="17"/>
        <v xml:space="preserve"> </v>
      </c>
    </row>
    <row r="251" spans="1:10" s="209" customFormat="1" ht="15.75" x14ac:dyDescent="0.25">
      <c r="A251" s="440"/>
      <c r="C251" s="461"/>
      <c r="E251" s="28"/>
      <c r="F251" s="208"/>
      <c r="G251" s="214" t="str">
        <f t="shared" si="15"/>
        <v/>
      </c>
      <c r="H251" s="214" t="str">
        <f t="shared" si="16"/>
        <v/>
      </c>
      <c r="J251" s="229" t="str">
        <f t="shared" si="17"/>
        <v xml:space="preserve"> </v>
      </c>
    </row>
    <row r="252" spans="1:10" s="209" customFormat="1" ht="15.75" x14ac:dyDescent="0.25">
      <c r="A252" s="440"/>
      <c r="C252" s="461"/>
      <c r="E252" s="28"/>
      <c r="F252" s="208"/>
      <c r="G252" s="214" t="str">
        <f t="shared" si="15"/>
        <v/>
      </c>
      <c r="H252" s="214" t="str">
        <f t="shared" si="16"/>
        <v/>
      </c>
      <c r="J252" s="229" t="str">
        <f t="shared" si="17"/>
        <v xml:space="preserve"> </v>
      </c>
    </row>
    <row r="253" spans="1:10" s="209" customFormat="1" ht="15.75" x14ac:dyDescent="0.25">
      <c r="A253" s="440"/>
      <c r="C253" s="461"/>
      <c r="E253" s="28"/>
      <c r="F253" s="208"/>
      <c r="G253" s="214" t="str">
        <f t="shared" si="15"/>
        <v/>
      </c>
      <c r="H253" s="214" t="str">
        <f t="shared" si="16"/>
        <v/>
      </c>
      <c r="J253" s="229" t="str">
        <f t="shared" si="17"/>
        <v xml:space="preserve"> </v>
      </c>
    </row>
    <row r="254" spans="1:10" s="209" customFormat="1" ht="15.75" x14ac:dyDescent="0.25">
      <c r="A254" s="440"/>
      <c r="C254" s="461"/>
      <c r="E254" s="28"/>
      <c r="F254" s="208"/>
      <c r="G254" s="214" t="str">
        <f t="shared" si="15"/>
        <v/>
      </c>
      <c r="H254" s="214" t="str">
        <f t="shared" si="16"/>
        <v/>
      </c>
      <c r="J254" s="229" t="str">
        <f t="shared" si="17"/>
        <v xml:space="preserve"> </v>
      </c>
    </row>
    <row r="255" spans="1:10" s="209" customFormat="1" ht="15.75" x14ac:dyDescent="0.25">
      <c r="A255" s="440"/>
      <c r="C255" s="461"/>
      <c r="E255" s="28"/>
      <c r="F255" s="208"/>
      <c r="G255" s="214" t="str">
        <f t="shared" si="15"/>
        <v/>
      </c>
      <c r="H255" s="214" t="str">
        <f t="shared" si="16"/>
        <v/>
      </c>
      <c r="J255" s="229" t="str">
        <f t="shared" si="17"/>
        <v xml:space="preserve"> </v>
      </c>
    </row>
    <row r="256" spans="1:10" s="209" customFormat="1" ht="15.75" x14ac:dyDescent="0.25">
      <c r="A256" s="440"/>
      <c r="C256" s="461"/>
      <c r="E256" s="28"/>
      <c r="F256" s="208"/>
      <c r="G256" s="214" t="str">
        <f t="shared" si="15"/>
        <v/>
      </c>
      <c r="H256" s="214" t="str">
        <f t="shared" si="16"/>
        <v/>
      </c>
      <c r="J256" s="229" t="str">
        <f t="shared" si="17"/>
        <v xml:space="preserve"> </v>
      </c>
    </row>
    <row r="257" spans="1:10" s="209" customFormat="1" ht="15.75" x14ac:dyDescent="0.25">
      <c r="A257" s="440"/>
      <c r="C257" s="461"/>
      <c r="E257" s="28"/>
      <c r="F257" s="208"/>
      <c r="G257" s="214" t="str">
        <f t="shared" si="15"/>
        <v/>
      </c>
      <c r="H257" s="214" t="str">
        <f t="shared" si="16"/>
        <v/>
      </c>
      <c r="J257" s="229" t="str">
        <f t="shared" si="17"/>
        <v xml:space="preserve"> </v>
      </c>
    </row>
    <row r="258" spans="1:10" s="209" customFormat="1" ht="15.75" x14ac:dyDescent="0.25">
      <c r="A258" s="440"/>
      <c r="C258" s="461"/>
      <c r="E258" s="28"/>
      <c r="F258" s="208"/>
      <c r="G258" s="214" t="str">
        <f t="shared" si="15"/>
        <v/>
      </c>
      <c r="H258" s="214" t="str">
        <f t="shared" si="16"/>
        <v/>
      </c>
      <c r="J258" s="229" t="str">
        <f t="shared" si="17"/>
        <v xml:space="preserve"> </v>
      </c>
    </row>
    <row r="259" spans="1:10" ht="15.75" x14ac:dyDescent="0.25">
      <c r="A259" s="440"/>
      <c r="C259" s="461"/>
      <c r="D259" s="5" t="str">
        <f>IF(E259="","",D190+1)</f>
        <v/>
      </c>
      <c r="G259" s="214" t="str">
        <f t="shared" si="15"/>
        <v/>
      </c>
      <c r="H259" s="214" t="str">
        <f t="shared" si="16"/>
        <v/>
      </c>
      <c r="J259" s="229" t="str">
        <f t="shared" si="17"/>
        <v xml:space="preserve"> </v>
      </c>
    </row>
    <row r="260" spans="1:10" ht="15.75" x14ac:dyDescent="0.25">
      <c r="A260" s="440"/>
      <c r="C260" s="461"/>
      <c r="D260" s="5" t="str">
        <f t="shared" si="14"/>
        <v/>
      </c>
      <c r="G260" s="214" t="str">
        <f t="shared" si="15"/>
        <v/>
      </c>
      <c r="H260" s="214" t="str">
        <f t="shared" si="16"/>
        <v/>
      </c>
      <c r="J260" s="229" t="str">
        <f t="shared" si="17"/>
        <v xml:space="preserve"> </v>
      </c>
    </row>
    <row r="261" spans="1:10" ht="15.75" x14ac:dyDescent="0.25">
      <c r="A261" s="440"/>
      <c r="C261" s="461"/>
      <c r="D261" s="5" t="str">
        <f t="shared" si="14"/>
        <v/>
      </c>
      <c r="G261" s="214" t="str">
        <f t="shared" si="15"/>
        <v/>
      </c>
      <c r="H261" s="214" t="str">
        <f t="shared" si="16"/>
        <v/>
      </c>
      <c r="J261" s="229" t="str">
        <f t="shared" si="17"/>
        <v xml:space="preserve"> </v>
      </c>
    </row>
    <row r="262" spans="1:10" ht="15.75" x14ac:dyDescent="0.25">
      <c r="A262" s="440"/>
      <c r="C262" s="461"/>
      <c r="D262" s="5" t="str">
        <f t="shared" si="14"/>
        <v/>
      </c>
      <c r="G262" s="214" t="str">
        <f t="shared" ref="G262:G325" si="18">IF(LEFT(E262,1)=" ",1,"")</f>
        <v/>
      </c>
      <c r="H262" s="214" t="str">
        <f t="shared" ref="H262:H324" si="19">IF(RIGHT(E262,1)=" ",1,"")</f>
        <v/>
      </c>
      <c r="J262" s="229" t="str">
        <f t="shared" si="17"/>
        <v xml:space="preserve"> </v>
      </c>
    </row>
    <row r="263" spans="1:10" ht="15.75" x14ac:dyDescent="0.25">
      <c r="A263" s="440"/>
      <c r="C263" s="461"/>
      <c r="D263" s="5" t="str">
        <f t="shared" si="14"/>
        <v/>
      </c>
      <c r="G263" s="214" t="str">
        <f t="shared" si="18"/>
        <v/>
      </c>
      <c r="H263" s="214" t="str">
        <f t="shared" si="19"/>
        <v/>
      </c>
      <c r="J263" s="229" t="str">
        <f t="shared" si="17"/>
        <v xml:space="preserve"> </v>
      </c>
    </row>
    <row r="264" spans="1:10" ht="15.75" x14ac:dyDescent="0.25">
      <c r="A264" s="440"/>
      <c r="C264" s="461"/>
      <c r="D264" s="5" t="str">
        <f t="shared" si="14"/>
        <v/>
      </c>
      <c r="G264" s="214" t="str">
        <f t="shared" si="18"/>
        <v/>
      </c>
      <c r="H264" s="214" t="str">
        <f t="shared" si="19"/>
        <v/>
      </c>
      <c r="J264" s="229" t="str">
        <f t="shared" si="17"/>
        <v xml:space="preserve"> </v>
      </c>
    </row>
    <row r="265" spans="1:10" ht="15.75" x14ac:dyDescent="0.25">
      <c r="A265" s="440"/>
      <c r="C265" s="461"/>
      <c r="D265" s="5" t="str">
        <f t="shared" si="14"/>
        <v/>
      </c>
      <c r="G265" s="214" t="str">
        <f t="shared" si="18"/>
        <v/>
      </c>
      <c r="H265" s="214" t="str">
        <f t="shared" si="19"/>
        <v/>
      </c>
      <c r="J265" s="229" t="str">
        <f t="shared" si="17"/>
        <v xml:space="preserve"> </v>
      </c>
    </row>
    <row r="266" spans="1:10" ht="15.75" x14ac:dyDescent="0.25">
      <c r="A266" s="440"/>
      <c r="C266" s="461"/>
      <c r="D266" s="5" t="str">
        <f t="shared" si="14"/>
        <v/>
      </c>
      <c r="G266" s="214" t="str">
        <f t="shared" si="18"/>
        <v/>
      </c>
      <c r="H266" s="214" t="str">
        <f t="shared" si="19"/>
        <v/>
      </c>
      <c r="J266" s="229" t="str">
        <f t="shared" si="17"/>
        <v xml:space="preserve"> </v>
      </c>
    </row>
    <row r="267" spans="1:10" ht="15.75" x14ac:dyDescent="0.25">
      <c r="A267" s="440"/>
      <c r="C267" s="461"/>
      <c r="D267" s="5" t="str">
        <f t="shared" si="14"/>
        <v/>
      </c>
      <c r="G267" s="214" t="str">
        <f t="shared" si="18"/>
        <v/>
      </c>
      <c r="H267" s="214" t="str">
        <f t="shared" si="19"/>
        <v/>
      </c>
      <c r="J267" s="229" t="str">
        <f t="shared" si="17"/>
        <v xml:space="preserve"> </v>
      </c>
    </row>
    <row r="268" spans="1:10" ht="15.75" x14ac:dyDescent="0.25">
      <c r="A268" s="440"/>
      <c r="C268" s="461"/>
      <c r="D268" s="5" t="str">
        <f t="shared" si="14"/>
        <v/>
      </c>
      <c r="G268" s="214" t="str">
        <f t="shared" si="18"/>
        <v/>
      </c>
      <c r="H268" s="214" t="str">
        <f t="shared" si="19"/>
        <v/>
      </c>
      <c r="J268" s="229" t="str">
        <f t="shared" si="17"/>
        <v xml:space="preserve"> </v>
      </c>
    </row>
    <row r="269" spans="1:10" ht="15.75" x14ac:dyDescent="0.25">
      <c r="A269" s="440"/>
      <c r="C269" s="461"/>
      <c r="D269" s="5" t="str">
        <f t="shared" si="14"/>
        <v/>
      </c>
      <c r="G269" s="214" t="str">
        <f t="shared" si="18"/>
        <v/>
      </c>
      <c r="H269" s="214" t="str">
        <f t="shared" si="19"/>
        <v/>
      </c>
      <c r="J269" s="229" t="str">
        <f t="shared" si="17"/>
        <v xml:space="preserve"> </v>
      </c>
    </row>
    <row r="270" spans="1:10" ht="15.75" x14ac:dyDescent="0.25">
      <c r="A270" s="440"/>
      <c r="C270" s="461"/>
      <c r="D270" s="5" t="str">
        <f t="shared" si="14"/>
        <v/>
      </c>
      <c r="G270" s="214" t="str">
        <f t="shared" si="18"/>
        <v/>
      </c>
      <c r="H270" s="214" t="str">
        <f t="shared" si="19"/>
        <v/>
      </c>
      <c r="J270" s="229" t="str">
        <f t="shared" si="17"/>
        <v xml:space="preserve"> </v>
      </c>
    </row>
    <row r="271" spans="1:10" ht="15.75" x14ac:dyDescent="0.25">
      <c r="A271" s="440"/>
      <c r="C271" s="461"/>
      <c r="D271" s="5" t="str">
        <f t="shared" si="14"/>
        <v/>
      </c>
      <c r="G271" s="214" t="str">
        <f t="shared" si="18"/>
        <v/>
      </c>
      <c r="H271" s="214" t="str">
        <f t="shared" si="19"/>
        <v/>
      </c>
      <c r="J271" s="229" t="str">
        <f t="shared" si="17"/>
        <v xml:space="preserve"> </v>
      </c>
    </row>
    <row r="272" spans="1:10" ht="15.75" x14ac:dyDescent="0.25">
      <c r="A272" s="440"/>
      <c r="C272" s="461"/>
      <c r="D272" s="5" t="str">
        <f t="shared" si="14"/>
        <v/>
      </c>
      <c r="G272" s="214" t="str">
        <f t="shared" si="18"/>
        <v/>
      </c>
      <c r="H272" s="214" t="str">
        <f t="shared" si="19"/>
        <v/>
      </c>
      <c r="J272" s="229" t="str">
        <f t="shared" si="17"/>
        <v xml:space="preserve"> </v>
      </c>
    </row>
    <row r="273" spans="1:10" ht="15.75" x14ac:dyDescent="0.25">
      <c r="A273" s="440"/>
      <c r="C273" s="461"/>
      <c r="D273" s="5" t="str">
        <f t="shared" si="14"/>
        <v/>
      </c>
      <c r="G273" s="214" t="str">
        <f t="shared" si="18"/>
        <v/>
      </c>
      <c r="H273" s="214" t="str">
        <f t="shared" si="19"/>
        <v/>
      </c>
      <c r="J273" s="229" t="str">
        <f t="shared" si="17"/>
        <v xml:space="preserve"> </v>
      </c>
    </row>
    <row r="274" spans="1:10" ht="15.75" x14ac:dyDescent="0.25">
      <c r="A274" s="440"/>
      <c r="C274" s="461"/>
      <c r="D274" s="5" t="str">
        <f t="shared" si="14"/>
        <v/>
      </c>
      <c r="G274" s="214" t="str">
        <f t="shared" si="18"/>
        <v/>
      </c>
      <c r="H274" s="214" t="str">
        <f t="shared" si="19"/>
        <v/>
      </c>
      <c r="J274" s="229" t="str">
        <f t="shared" ref="J274:J337" si="20">IF(OR(LEFT(E274,1)=" ",RIGHT(E274,1)=" ",),1," ")</f>
        <v xml:space="preserve"> </v>
      </c>
    </row>
    <row r="275" spans="1:10" ht="15.75" x14ac:dyDescent="0.25">
      <c r="A275" s="440"/>
      <c r="C275" s="461"/>
      <c r="D275" s="5" t="str">
        <f t="shared" si="14"/>
        <v/>
      </c>
      <c r="G275" s="214" t="str">
        <f t="shared" si="18"/>
        <v/>
      </c>
      <c r="H275" s="214" t="str">
        <f t="shared" si="19"/>
        <v/>
      </c>
      <c r="J275" s="229" t="str">
        <f t="shared" si="20"/>
        <v xml:space="preserve"> </v>
      </c>
    </row>
    <row r="276" spans="1:10" ht="15.75" x14ac:dyDescent="0.25">
      <c r="A276" s="440"/>
      <c r="C276" s="461"/>
      <c r="D276" s="5" t="str">
        <f t="shared" si="14"/>
        <v/>
      </c>
      <c r="G276" s="214" t="str">
        <f t="shared" si="18"/>
        <v/>
      </c>
      <c r="H276" s="214" t="str">
        <f t="shared" si="19"/>
        <v/>
      </c>
      <c r="J276" s="229" t="str">
        <f t="shared" si="20"/>
        <v xml:space="preserve"> </v>
      </c>
    </row>
    <row r="277" spans="1:10" ht="15.75" x14ac:dyDescent="0.25">
      <c r="A277" s="440"/>
      <c r="C277" s="461"/>
      <c r="D277" s="5" t="str">
        <f t="shared" si="14"/>
        <v/>
      </c>
      <c r="G277" s="214" t="str">
        <f t="shared" si="18"/>
        <v/>
      </c>
      <c r="H277" s="214" t="str">
        <f t="shared" si="19"/>
        <v/>
      </c>
      <c r="J277" s="229" t="str">
        <f t="shared" si="20"/>
        <v xml:space="preserve"> </v>
      </c>
    </row>
    <row r="278" spans="1:10" ht="15.75" x14ac:dyDescent="0.25">
      <c r="A278" s="440"/>
      <c r="C278" s="461"/>
      <c r="D278" s="5" t="str">
        <f t="shared" si="14"/>
        <v/>
      </c>
      <c r="G278" s="214" t="str">
        <f t="shared" si="18"/>
        <v/>
      </c>
      <c r="H278" s="214" t="str">
        <f t="shared" si="19"/>
        <v/>
      </c>
      <c r="J278" s="229" t="str">
        <f t="shared" si="20"/>
        <v xml:space="preserve"> </v>
      </c>
    </row>
    <row r="279" spans="1:10" ht="15.75" x14ac:dyDescent="0.25">
      <c r="A279" s="440"/>
      <c r="C279" s="461"/>
      <c r="D279" s="5" t="str">
        <f t="shared" si="14"/>
        <v/>
      </c>
      <c r="G279" s="214" t="str">
        <f t="shared" si="18"/>
        <v/>
      </c>
      <c r="H279" s="214" t="str">
        <f t="shared" si="19"/>
        <v/>
      </c>
      <c r="J279" s="229" t="str">
        <f t="shared" si="20"/>
        <v xml:space="preserve"> </v>
      </c>
    </row>
    <row r="280" spans="1:10" ht="15.75" x14ac:dyDescent="0.25">
      <c r="A280" s="440"/>
      <c r="C280" s="461"/>
      <c r="D280" s="5" t="str">
        <f t="shared" si="14"/>
        <v/>
      </c>
      <c r="G280" s="214" t="str">
        <f t="shared" si="18"/>
        <v/>
      </c>
      <c r="H280" s="214" t="str">
        <f t="shared" si="19"/>
        <v/>
      </c>
      <c r="J280" s="229" t="str">
        <f t="shared" si="20"/>
        <v xml:space="preserve"> </v>
      </c>
    </row>
    <row r="281" spans="1:10" ht="15.75" x14ac:dyDescent="0.25">
      <c r="A281" s="440"/>
      <c r="C281" s="461"/>
      <c r="D281" s="5" t="str">
        <f t="shared" si="14"/>
        <v/>
      </c>
      <c r="G281" s="214" t="str">
        <f t="shared" si="18"/>
        <v/>
      </c>
      <c r="H281" s="214" t="str">
        <f t="shared" si="19"/>
        <v/>
      </c>
      <c r="J281" s="229" t="str">
        <f t="shared" si="20"/>
        <v xml:space="preserve"> </v>
      </c>
    </row>
    <row r="282" spans="1:10" ht="15.75" x14ac:dyDescent="0.25">
      <c r="A282" s="440"/>
      <c r="C282" s="461"/>
      <c r="D282" s="5" t="str">
        <f t="shared" si="14"/>
        <v/>
      </c>
      <c r="G282" s="214" t="str">
        <f t="shared" si="18"/>
        <v/>
      </c>
      <c r="H282" s="214" t="str">
        <f t="shared" si="19"/>
        <v/>
      </c>
      <c r="J282" s="229" t="str">
        <f t="shared" si="20"/>
        <v xml:space="preserve"> </v>
      </c>
    </row>
    <row r="283" spans="1:10" ht="15.75" x14ac:dyDescent="0.25">
      <c r="A283" s="440"/>
      <c r="C283" s="461"/>
      <c r="D283" s="5" t="str">
        <f t="shared" si="14"/>
        <v/>
      </c>
      <c r="G283" s="214" t="str">
        <f t="shared" si="18"/>
        <v/>
      </c>
      <c r="H283" s="214" t="str">
        <f t="shared" si="19"/>
        <v/>
      </c>
      <c r="J283" s="229" t="str">
        <f t="shared" si="20"/>
        <v xml:space="preserve"> </v>
      </c>
    </row>
    <row r="284" spans="1:10" ht="15.75" x14ac:dyDescent="0.25">
      <c r="A284" s="440"/>
      <c r="C284" s="461"/>
      <c r="D284" s="5" t="str">
        <f t="shared" si="14"/>
        <v/>
      </c>
      <c r="G284" s="214" t="str">
        <f t="shared" si="18"/>
        <v/>
      </c>
      <c r="H284" s="214" t="str">
        <f t="shared" si="19"/>
        <v/>
      </c>
      <c r="J284" s="229" t="str">
        <f t="shared" si="20"/>
        <v xml:space="preserve"> </v>
      </c>
    </row>
    <row r="285" spans="1:10" ht="15.75" x14ac:dyDescent="0.25">
      <c r="A285" s="440"/>
      <c r="C285" s="461"/>
      <c r="D285" s="5" t="str">
        <f t="shared" si="14"/>
        <v/>
      </c>
      <c r="G285" s="214" t="str">
        <f t="shared" si="18"/>
        <v/>
      </c>
      <c r="H285" s="214" t="str">
        <f t="shared" si="19"/>
        <v/>
      </c>
      <c r="J285" s="229" t="str">
        <f t="shared" si="20"/>
        <v xml:space="preserve"> </v>
      </c>
    </row>
    <row r="286" spans="1:10" ht="15.75" x14ac:dyDescent="0.25">
      <c r="A286" s="440"/>
      <c r="C286" s="461"/>
      <c r="D286" s="5" t="str">
        <f t="shared" si="14"/>
        <v/>
      </c>
      <c r="G286" s="214" t="str">
        <f t="shared" si="18"/>
        <v/>
      </c>
      <c r="H286" s="214" t="str">
        <f t="shared" si="19"/>
        <v/>
      </c>
      <c r="J286" s="229" t="str">
        <f t="shared" si="20"/>
        <v xml:space="preserve"> </v>
      </c>
    </row>
    <row r="287" spans="1:10" ht="15.75" x14ac:dyDescent="0.25">
      <c r="A287" s="440"/>
      <c r="C287" s="461"/>
      <c r="D287" s="5" t="str">
        <f t="shared" si="14"/>
        <v/>
      </c>
      <c r="G287" s="214" t="str">
        <f t="shared" si="18"/>
        <v/>
      </c>
      <c r="H287" s="214" t="str">
        <f t="shared" si="19"/>
        <v/>
      </c>
      <c r="J287" s="229" t="str">
        <f t="shared" si="20"/>
        <v xml:space="preserve"> </v>
      </c>
    </row>
    <row r="288" spans="1:10" ht="15.75" x14ac:dyDescent="0.25">
      <c r="A288" s="440"/>
      <c r="C288" s="461"/>
      <c r="D288" s="5" t="str">
        <f t="shared" si="14"/>
        <v/>
      </c>
      <c r="G288" s="214" t="str">
        <f t="shared" si="18"/>
        <v/>
      </c>
      <c r="H288" s="214" t="str">
        <f t="shared" si="19"/>
        <v/>
      </c>
      <c r="J288" s="229" t="str">
        <f t="shared" si="20"/>
        <v xml:space="preserve"> </v>
      </c>
    </row>
    <row r="289" spans="1:10" ht="15.75" x14ac:dyDescent="0.25">
      <c r="A289" s="440"/>
      <c r="C289" s="461"/>
      <c r="D289" s="5" t="str">
        <f t="shared" si="14"/>
        <v/>
      </c>
      <c r="G289" s="214" t="str">
        <f t="shared" si="18"/>
        <v/>
      </c>
      <c r="H289" s="214" t="str">
        <f t="shared" si="19"/>
        <v/>
      </c>
      <c r="J289" s="229" t="str">
        <f t="shared" si="20"/>
        <v xml:space="preserve"> </v>
      </c>
    </row>
    <row r="290" spans="1:10" ht="15.75" x14ac:dyDescent="0.25">
      <c r="A290" s="440"/>
      <c r="C290" s="461"/>
      <c r="D290" s="5" t="str">
        <f t="shared" si="14"/>
        <v/>
      </c>
      <c r="G290" s="214" t="str">
        <f t="shared" si="18"/>
        <v/>
      </c>
      <c r="H290" s="214" t="str">
        <f t="shared" si="19"/>
        <v/>
      </c>
      <c r="J290" s="229" t="str">
        <f t="shared" si="20"/>
        <v xml:space="preserve"> </v>
      </c>
    </row>
    <row r="291" spans="1:10" ht="15.75" x14ac:dyDescent="0.25">
      <c r="A291" s="440"/>
      <c r="C291" s="461"/>
      <c r="D291" s="5" t="str">
        <f t="shared" si="14"/>
        <v/>
      </c>
      <c r="G291" s="214" t="str">
        <f t="shared" si="18"/>
        <v/>
      </c>
      <c r="H291" s="214" t="str">
        <f t="shared" si="19"/>
        <v/>
      </c>
      <c r="J291" s="229" t="str">
        <f t="shared" si="20"/>
        <v xml:space="preserve"> </v>
      </c>
    </row>
    <row r="292" spans="1:10" ht="15.75" x14ac:dyDescent="0.25">
      <c r="A292" s="440"/>
      <c r="C292" s="461"/>
      <c r="D292" s="5" t="str">
        <f t="shared" si="14"/>
        <v/>
      </c>
      <c r="G292" s="214" t="str">
        <f t="shared" si="18"/>
        <v/>
      </c>
      <c r="H292" s="214" t="str">
        <f t="shared" si="19"/>
        <v/>
      </c>
      <c r="J292" s="229" t="str">
        <f t="shared" si="20"/>
        <v xml:space="preserve"> </v>
      </c>
    </row>
    <row r="293" spans="1:10" ht="15.75" x14ac:dyDescent="0.25">
      <c r="A293" s="440"/>
      <c r="C293" s="461"/>
      <c r="D293" s="5" t="str">
        <f t="shared" si="14"/>
        <v/>
      </c>
      <c r="G293" s="214" t="str">
        <f t="shared" si="18"/>
        <v/>
      </c>
      <c r="H293" s="214" t="str">
        <f t="shared" si="19"/>
        <v/>
      </c>
      <c r="J293" s="229" t="str">
        <f t="shared" si="20"/>
        <v xml:space="preserve"> </v>
      </c>
    </row>
    <row r="294" spans="1:10" ht="15.75" x14ac:dyDescent="0.25">
      <c r="A294" s="440"/>
      <c r="C294" s="461"/>
      <c r="D294" s="5" t="str">
        <f t="shared" si="14"/>
        <v/>
      </c>
      <c r="G294" s="214" t="str">
        <f t="shared" si="18"/>
        <v/>
      </c>
      <c r="H294" s="214" t="str">
        <f t="shared" si="19"/>
        <v/>
      </c>
      <c r="J294" s="229" t="str">
        <f t="shared" si="20"/>
        <v xml:space="preserve"> </v>
      </c>
    </row>
    <row r="295" spans="1:10" ht="15.75" x14ac:dyDescent="0.25">
      <c r="A295" s="440"/>
      <c r="C295" s="461"/>
      <c r="D295" s="5" t="str">
        <f t="shared" si="14"/>
        <v/>
      </c>
      <c r="G295" s="214" t="str">
        <f t="shared" si="18"/>
        <v/>
      </c>
      <c r="H295" s="214" t="str">
        <f t="shared" si="19"/>
        <v/>
      </c>
      <c r="J295" s="229" t="str">
        <f t="shared" si="20"/>
        <v xml:space="preserve"> </v>
      </c>
    </row>
    <row r="296" spans="1:10" ht="21" x14ac:dyDescent="0.25">
      <c r="D296" s="8">
        <f>COUNT(D183:D295)</f>
        <v>4</v>
      </c>
      <c r="E296" s="10"/>
      <c r="F296" s="286">
        <f t="shared" ref="F296" si="21">COUNT(F183:F295)</f>
        <v>4</v>
      </c>
      <c r="G296" s="10"/>
      <c r="H296" s="214" t="str">
        <f t="shared" si="19"/>
        <v/>
      </c>
      <c r="J296" s="229" t="str">
        <f t="shared" si="20"/>
        <v xml:space="preserve"> </v>
      </c>
    </row>
    <row r="297" spans="1:10" s="3" customFormat="1" ht="21" x14ac:dyDescent="0.25">
      <c r="C297" s="20"/>
      <c r="D297" s="10"/>
      <c r="E297" s="28"/>
      <c r="F297" s="208"/>
      <c r="G297" s="214" t="str">
        <f t="shared" si="18"/>
        <v/>
      </c>
      <c r="H297" s="214" t="str">
        <f t="shared" si="19"/>
        <v/>
      </c>
      <c r="J297" s="229" t="str">
        <f t="shared" si="20"/>
        <v xml:space="preserve"> </v>
      </c>
    </row>
    <row r="298" spans="1:10" ht="15.75" x14ac:dyDescent="0.25">
      <c r="D298" s="7">
        <v>10000</v>
      </c>
      <c r="G298" s="214" t="str">
        <f t="shared" si="18"/>
        <v/>
      </c>
      <c r="H298" s="214" t="str">
        <f t="shared" si="19"/>
        <v/>
      </c>
      <c r="J298" s="229" t="str">
        <f t="shared" si="20"/>
        <v xml:space="preserve"> </v>
      </c>
    </row>
    <row r="299" spans="1:10" ht="15.75" x14ac:dyDescent="0.25">
      <c r="A299" s="440">
        <v>4</v>
      </c>
      <c r="C299" s="461"/>
      <c r="D299" s="5">
        <f>D298+1</f>
        <v>10001</v>
      </c>
      <c r="E299" s="29"/>
      <c r="G299" s="214" t="str">
        <f t="shared" si="18"/>
        <v/>
      </c>
      <c r="H299" s="214" t="str">
        <f t="shared" si="19"/>
        <v/>
      </c>
      <c r="J299" s="229" t="str">
        <f t="shared" si="20"/>
        <v xml:space="preserve"> </v>
      </c>
    </row>
    <row r="300" spans="1:10" ht="15.75" x14ac:dyDescent="0.25">
      <c r="A300" s="440"/>
      <c r="C300" s="461"/>
      <c r="D300" s="5" t="str">
        <f t="shared" ref="D300:D343" si="22">IF(E300="","",D299+1)</f>
        <v/>
      </c>
      <c r="E300" s="29"/>
      <c r="G300" s="214" t="str">
        <f t="shared" si="18"/>
        <v/>
      </c>
      <c r="H300" s="214" t="str">
        <f t="shared" si="19"/>
        <v/>
      </c>
      <c r="J300" s="229" t="str">
        <f t="shared" si="20"/>
        <v xml:space="preserve"> </v>
      </c>
    </row>
    <row r="301" spans="1:10" ht="15.75" x14ac:dyDescent="0.25">
      <c r="A301" s="440"/>
      <c r="C301" s="461"/>
      <c r="D301" s="5" t="str">
        <f t="shared" si="22"/>
        <v/>
      </c>
      <c r="G301" s="214" t="str">
        <f t="shared" si="18"/>
        <v/>
      </c>
      <c r="H301" s="214" t="str">
        <f t="shared" si="19"/>
        <v/>
      </c>
      <c r="J301" s="229" t="str">
        <f t="shared" si="20"/>
        <v xml:space="preserve"> </v>
      </c>
    </row>
    <row r="302" spans="1:10" ht="15.75" x14ac:dyDescent="0.25">
      <c r="A302" s="440"/>
      <c r="C302" s="461"/>
      <c r="D302" s="5" t="str">
        <f t="shared" si="22"/>
        <v/>
      </c>
      <c r="G302" s="214" t="str">
        <f t="shared" si="18"/>
        <v/>
      </c>
      <c r="H302" s="214" t="str">
        <f t="shared" si="19"/>
        <v/>
      </c>
      <c r="J302" s="229" t="str">
        <f t="shared" si="20"/>
        <v xml:space="preserve"> </v>
      </c>
    </row>
    <row r="303" spans="1:10" ht="15.75" x14ac:dyDescent="0.25">
      <c r="A303" s="440"/>
      <c r="C303" s="461"/>
      <c r="D303" s="5" t="str">
        <f t="shared" si="22"/>
        <v/>
      </c>
      <c r="G303" s="214" t="str">
        <f t="shared" si="18"/>
        <v/>
      </c>
      <c r="H303" s="214" t="str">
        <f t="shared" si="19"/>
        <v/>
      </c>
      <c r="J303" s="229" t="str">
        <f t="shared" si="20"/>
        <v xml:space="preserve"> </v>
      </c>
    </row>
    <row r="304" spans="1:10" ht="15.75" x14ac:dyDescent="0.25">
      <c r="A304" s="440"/>
      <c r="C304" s="461"/>
      <c r="D304" s="5" t="str">
        <f t="shared" si="22"/>
        <v/>
      </c>
      <c r="G304" s="214" t="str">
        <f t="shared" si="18"/>
        <v/>
      </c>
      <c r="H304" s="214" t="str">
        <f t="shared" si="19"/>
        <v/>
      </c>
      <c r="J304" s="229" t="str">
        <f t="shared" si="20"/>
        <v xml:space="preserve"> </v>
      </c>
    </row>
    <row r="305" spans="1:10" ht="15.75" x14ac:dyDescent="0.25">
      <c r="A305" s="440"/>
      <c r="C305" s="461"/>
      <c r="D305" s="5" t="str">
        <f t="shared" si="22"/>
        <v/>
      </c>
      <c r="G305" s="214" t="str">
        <f t="shared" si="18"/>
        <v/>
      </c>
      <c r="H305" s="214" t="str">
        <f t="shared" si="19"/>
        <v/>
      </c>
      <c r="J305" s="229" t="str">
        <f t="shared" si="20"/>
        <v xml:space="preserve"> </v>
      </c>
    </row>
    <row r="306" spans="1:10" ht="15.75" x14ac:dyDescent="0.25">
      <c r="A306" s="440"/>
      <c r="C306" s="461"/>
      <c r="D306" s="5" t="str">
        <f t="shared" si="22"/>
        <v/>
      </c>
      <c r="G306" s="214" t="str">
        <f t="shared" si="18"/>
        <v/>
      </c>
      <c r="H306" s="214" t="str">
        <f t="shared" si="19"/>
        <v/>
      </c>
      <c r="J306" s="229" t="str">
        <f t="shared" si="20"/>
        <v xml:space="preserve"> </v>
      </c>
    </row>
    <row r="307" spans="1:10" ht="15.75" x14ac:dyDescent="0.25">
      <c r="A307" s="440"/>
      <c r="C307" s="461"/>
      <c r="D307" s="5" t="str">
        <f t="shared" si="22"/>
        <v/>
      </c>
      <c r="G307" s="214" t="str">
        <f t="shared" si="18"/>
        <v/>
      </c>
      <c r="H307" s="214" t="str">
        <f t="shared" si="19"/>
        <v/>
      </c>
      <c r="J307" s="229" t="str">
        <f t="shared" si="20"/>
        <v xml:space="preserve"> </v>
      </c>
    </row>
    <row r="308" spans="1:10" ht="15.75" x14ac:dyDescent="0.25">
      <c r="A308" s="440"/>
      <c r="C308" s="461"/>
      <c r="D308" s="5" t="str">
        <f t="shared" si="22"/>
        <v/>
      </c>
      <c r="G308" s="214" t="str">
        <f t="shared" si="18"/>
        <v/>
      </c>
      <c r="H308" s="214" t="str">
        <f t="shared" si="19"/>
        <v/>
      </c>
      <c r="J308" s="229" t="str">
        <f t="shared" si="20"/>
        <v xml:space="preserve"> </v>
      </c>
    </row>
    <row r="309" spans="1:10" ht="15.75" x14ac:dyDescent="0.25">
      <c r="A309" s="440"/>
      <c r="C309" s="461"/>
      <c r="D309" s="5" t="str">
        <f t="shared" si="22"/>
        <v/>
      </c>
      <c r="G309" s="214" t="str">
        <f t="shared" si="18"/>
        <v/>
      </c>
      <c r="H309" s="214" t="str">
        <f t="shared" si="19"/>
        <v/>
      </c>
      <c r="J309" s="229" t="str">
        <f t="shared" si="20"/>
        <v xml:space="preserve"> </v>
      </c>
    </row>
    <row r="310" spans="1:10" ht="15.75" x14ac:dyDescent="0.25">
      <c r="A310" s="440"/>
      <c r="C310" s="461"/>
      <c r="D310" s="5" t="str">
        <f t="shared" si="22"/>
        <v/>
      </c>
      <c r="G310" s="214" t="str">
        <f t="shared" si="18"/>
        <v/>
      </c>
      <c r="H310" s="214" t="str">
        <f t="shared" si="19"/>
        <v/>
      </c>
      <c r="J310" s="229" t="str">
        <f t="shared" si="20"/>
        <v xml:space="preserve"> </v>
      </c>
    </row>
    <row r="311" spans="1:10" ht="15.75" x14ac:dyDescent="0.25">
      <c r="A311" s="440"/>
      <c r="C311" s="461"/>
      <c r="D311" s="5" t="str">
        <f t="shared" si="22"/>
        <v/>
      </c>
      <c r="G311" s="214" t="str">
        <f t="shared" si="18"/>
        <v/>
      </c>
      <c r="H311" s="214" t="str">
        <f t="shared" si="19"/>
        <v/>
      </c>
      <c r="J311" s="229" t="str">
        <f t="shared" si="20"/>
        <v xml:space="preserve"> </v>
      </c>
    </row>
    <row r="312" spans="1:10" ht="15.75" x14ac:dyDescent="0.25">
      <c r="A312" s="440"/>
      <c r="C312" s="461"/>
      <c r="D312" s="5" t="str">
        <f t="shared" si="22"/>
        <v/>
      </c>
      <c r="G312" s="214" t="str">
        <f t="shared" si="18"/>
        <v/>
      </c>
      <c r="H312" s="214" t="str">
        <f t="shared" si="19"/>
        <v/>
      </c>
      <c r="J312" s="229" t="str">
        <f t="shared" si="20"/>
        <v xml:space="preserve"> </v>
      </c>
    </row>
    <row r="313" spans="1:10" ht="15.75" x14ac:dyDescent="0.25">
      <c r="A313" s="440"/>
      <c r="C313" s="461"/>
      <c r="D313" s="5" t="str">
        <f t="shared" si="22"/>
        <v/>
      </c>
      <c r="G313" s="214" t="str">
        <f t="shared" si="18"/>
        <v/>
      </c>
      <c r="H313" s="214" t="str">
        <f t="shared" si="19"/>
        <v/>
      </c>
      <c r="J313" s="229" t="str">
        <f t="shared" si="20"/>
        <v xml:space="preserve"> </v>
      </c>
    </row>
    <row r="314" spans="1:10" ht="15.75" x14ac:dyDescent="0.25">
      <c r="A314" s="440"/>
      <c r="C314" s="461"/>
      <c r="D314" s="5" t="str">
        <f t="shared" si="22"/>
        <v/>
      </c>
      <c r="G314" s="214" t="str">
        <f t="shared" si="18"/>
        <v/>
      </c>
      <c r="H314" s="214" t="str">
        <f t="shared" si="19"/>
        <v/>
      </c>
      <c r="J314" s="229" t="str">
        <f t="shared" si="20"/>
        <v xml:space="preserve"> </v>
      </c>
    </row>
    <row r="315" spans="1:10" ht="15.75" x14ac:dyDescent="0.25">
      <c r="A315" s="440"/>
      <c r="C315" s="461"/>
      <c r="D315" s="5" t="str">
        <f t="shared" si="22"/>
        <v/>
      </c>
      <c r="G315" s="214" t="str">
        <f t="shared" si="18"/>
        <v/>
      </c>
      <c r="H315" s="214" t="str">
        <f t="shared" si="19"/>
        <v/>
      </c>
      <c r="J315" s="229" t="str">
        <f t="shared" si="20"/>
        <v xml:space="preserve"> </v>
      </c>
    </row>
    <row r="316" spans="1:10" ht="15.75" x14ac:dyDescent="0.25">
      <c r="A316" s="440"/>
      <c r="C316" s="461"/>
      <c r="D316" s="5" t="str">
        <f t="shared" si="22"/>
        <v/>
      </c>
      <c r="G316" s="214" t="str">
        <f t="shared" si="18"/>
        <v/>
      </c>
      <c r="H316" s="214" t="str">
        <f t="shared" si="19"/>
        <v/>
      </c>
      <c r="J316" s="229" t="str">
        <f t="shared" si="20"/>
        <v xml:space="preserve"> </v>
      </c>
    </row>
    <row r="317" spans="1:10" ht="15.75" x14ac:dyDescent="0.25">
      <c r="A317" s="440"/>
      <c r="C317" s="461"/>
      <c r="D317" s="5" t="str">
        <f t="shared" si="22"/>
        <v/>
      </c>
      <c r="G317" s="214" t="str">
        <f t="shared" si="18"/>
        <v/>
      </c>
      <c r="H317" s="214" t="str">
        <f t="shared" si="19"/>
        <v/>
      </c>
      <c r="J317" s="229" t="str">
        <f t="shared" si="20"/>
        <v xml:space="preserve"> </v>
      </c>
    </row>
    <row r="318" spans="1:10" ht="15.75" x14ac:dyDescent="0.25">
      <c r="A318" s="440"/>
      <c r="C318" s="461"/>
      <c r="D318" s="5" t="str">
        <f t="shared" si="22"/>
        <v/>
      </c>
      <c r="G318" s="214" t="str">
        <f t="shared" si="18"/>
        <v/>
      </c>
      <c r="H318" s="214" t="str">
        <f t="shared" si="19"/>
        <v/>
      </c>
      <c r="J318" s="229" t="str">
        <f t="shared" si="20"/>
        <v xml:space="preserve"> </v>
      </c>
    </row>
    <row r="319" spans="1:10" ht="15.75" x14ac:dyDescent="0.25">
      <c r="A319" s="440"/>
      <c r="C319" s="461"/>
      <c r="D319" s="5" t="str">
        <f t="shared" si="22"/>
        <v/>
      </c>
      <c r="G319" s="214" t="str">
        <f t="shared" si="18"/>
        <v/>
      </c>
      <c r="H319" s="214" t="str">
        <f t="shared" si="19"/>
        <v/>
      </c>
      <c r="J319" s="229" t="str">
        <f t="shared" si="20"/>
        <v xml:space="preserve"> </v>
      </c>
    </row>
    <row r="320" spans="1:10" ht="15.75" x14ac:dyDescent="0.25">
      <c r="A320" s="440"/>
      <c r="C320" s="461"/>
      <c r="D320" s="5" t="str">
        <f t="shared" si="22"/>
        <v/>
      </c>
      <c r="G320" s="214" t="str">
        <f t="shared" si="18"/>
        <v/>
      </c>
      <c r="H320" s="214" t="str">
        <f t="shared" si="19"/>
        <v/>
      </c>
      <c r="J320" s="229" t="str">
        <f t="shared" si="20"/>
        <v xml:space="preserve"> </v>
      </c>
    </row>
    <row r="321" spans="1:10" ht="15.75" x14ac:dyDescent="0.25">
      <c r="A321" s="440"/>
      <c r="C321" s="461"/>
      <c r="D321" s="5" t="str">
        <f t="shared" si="22"/>
        <v/>
      </c>
      <c r="G321" s="214" t="str">
        <f t="shared" si="18"/>
        <v/>
      </c>
      <c r="H321" s="214" t="str">
        <f t="shared" si="19"/>
        <v/>
      </c>
      <c r="J321" s="229" t="str">
        <f t="shared" si="20"/>
        <v xml:space="preserve"> </v>
      </c>
    </row>
    <row r="322" spans="1:10" ht="15.75" x14ac:dyDescent="0.25">
      <c r="A322" s="440"/>
      <c r="C322" s="461"/>
      <c r="D322" s="5" t="str">
        <f t="shared" si="22"/>
        <v/>
      </c>
      <c r="G322" s="214" t="str">
        <f t="shared" si="18"/>
        <v/>
      </c>
      <c r="H322" s="214" t="str">
        <f t="shared" si="19"/>
        <v/>
      </c>
      <c r="J322" s="229" t="str">
        <f t="shared" si="20"/>
        <v xml:space="preserve"> </v>
      </c>
    </row>
    <row r="323" spans="1:10" ht="15.75" x14ac:dyDescent="0.25">
      <c r="A323" s="440"/>
      <c r="C323" s="461"/>
      <c r="D323" s="5" t="str">
        <f t="shared" si="22"/>
        <v/>
      </c>
      <c r="G323" s="214" t="str">
        <f t="shared" si="18"/>
        <v/>
      </c>
      <c r="H323" s="214" t="str">
        <f t="shared" si="19"/>
        <v/>
      </c>
      <c r="J323" s="229" t="str">
        <f t="shared" si="20"/>
        <v xml:space="preserve"> </v>
      </c>
    </row>
    <row r="324" spans="1:10" ht="15.75" x14ac:dyDescent="0.25">
      <c r="A324" s="440"/>
      <c r="C324" s="461"/>
      <c r="D324" s="5" t="str">
        <f t="shared" si="22"/>
        <v/>
      </c>
      <c r="G324" s="214" t="str">
        <f t="shared" si="18"/>
        <v/>
      </c>
      <c r="H324" s="214" t="str">
        <f t="shared" si="19"/>
        <v/>
      </c>
      <c r="J324" s="229" t="str">
        <f t="shared" si="20"/>
        <v xml:space="preserve"> </v>
      </c>
    </row>
    <row r="325" spans="1:10" ht="15.75" x14ac:dyDescent="0.25">
      <c r="A325" s="440"/>
      <c r="C325" s="461"/>
      <c r="D325" s="5" t="str">
        <f t="shared" si="22"/>
        <v/>
      </c>
      <c r="G325" s="214" t="str">
        <f t="shared" si="18"/>
        <v/>
      </c>
      <c r="J325" s="229" t="str">
        <f t="shared" si="20"/>
        <v xml:space="preserve"> </v>
      </c>
    </row>
    <row r="326" spans="1:10" ht="15.75" x14ac:dyDescent="0.25">
      <c r="A326" s="440"/>
      <c r="C326" s="461"/>
      <c r="D326" s="5" t="str">
        <f t="shared" si="22"/>
        <v/>
      </c>
      <c r="G326" s="214" t="str">
        <f t="shared" ref="G326:G342" si="23">IF(LEFT(E326,1)=" ",1,"")</f>
        <v/>
      </c>
      <c r="J326" s="229" t="str">
        <f t="shared" si="20"/>
        <v xml:space="preserve"> </v>
      </c>
    </row>
    <row r="327" spans="1:10" ht="15.75" x14ac:dyDescent="0.25">
      <c r="A327" s="440"/>
      <c r="C327" s="461"/>
      <c r="D327" s="5" t="str">
        <f t="shared" si="22"/>
        <v/>
      </c>
      <c r="G327" s="214" t="str">
        <f t="shared" si="23"/>
        <v/>
      </c>
      <c r="J327" s="229" t="str">
        <f t="shared" si="20"/>
        <v xml:space="preserve"> </v>
      </c>
    </row>
    <row r="328" spans="1:10" ht="15.75" x14ac:dyDescent="0.25">
      <c r="A328" s="440"/>
      <c r="C328" s="461"/>
      <c r="D328" s="5" t="str">
        <f t="shared" si="22"/>
        <v/>
      </c>
      <c r="G328" s="214" t="str">
        <f t="shared" si="23"/>
        <v/>
      </c>
      <c r="J328" s="229" t="str">
        <f t="shared" si="20"/>
        <v xml:space="preserve"> </v>
      </c>
    </row>
    <row r="329" spans="1:10" ht="15.75" x14ac:dyDescent="0.25">
      <c r="A329" s="440"/>
      <c r="C329" s="461"/>
      <c r="D329" s="5" t="str">
        <f t="shared" si="22"/>
        <v/>
      </c>
      <c r="G329" s="214" t="str">
        <f t="shared" si="23"/>
        <v/>
      </c>
      <c r="J329" s="229" t="str">
        <f t="shared" si="20"/>
        <v xml:space="preserve"> </v>
      </c>
    </row>
    <row r="330" spans="1:10" ht="15.75" x14ac:dyDescent="0.25">
      <c r="A330" s="440"/>
      <c r="C330" s="461"/>
      <c r="D330" s="5" t="str">
        <f t="shared" si="22"/>
        <v/>
      </c>
      <c r="G330" s="214" t="str">
        <f t="shared" si="23"/>
        <v/>
      </c>
      <c r="J330" s="229" t="str">
        <f t="shared" si="20"/>
        <v xml:space="preserve"> </v>
      </c>
    </row>
    <row r="331" spans="1:10" ht="15.75" x14ac:dyDescent="0.25">
      <c r="A331" s="440"/>
      <c r="C331" s="461"/>
      <c r="D331" s="5" t="str">
        <f t="shared" si="22"/>
        <v/>
      </c>
      <c r="G331" s="214" t="str">
        <f t="shared" si="23"/>
        <v/>
      </c>
      <c r="J331" s="229" t="str">
        <f t="shared" si="20"/>
        <v xml:space="preserve"> </v>
      </c>
    </row>
    <row r="332" spans="1:10" ht="15.75" x14ac:dyDescent="0.25">
      <c r="A332" s="440"/>
      <c r="C332" s="461"/>
      <c r="D332" s="5" t="str">
        <f t="shared" si="22"/>
        <v/>
      </c>
      <c r="G332" s="214" t="str">
        <f t="shared" si="23"/>
        <v/>
      </c>
      <c r="J332" s="229" t="str">
        <f t="shared" si="20"/>
        <v xml:space="preserve"> </v>
      </c>
    </row>
    <row r="333" spans="1:10" ht="15.75" x14ac:dyDescent="0.25">
      <c r="A333" s="440"/>
      <c r="C333" s="461"/>
      <c r="D333" s="5" t="str">
        <f t="shared" si="22"/>
        <v/>
      </c>
      <c r="G333" s="214" t="str">
        <f t="shared" si="23"/>
        <v/>
      </c>
      <c r="J333" s="229" t="str">
        <f t="shared" si="20"/>
        <v xml:space="preserve"> </v>
      </c>
    </row>
    <row r="334" spans="1:10" ht="15.75" x14ac:dyDescent="0.25">
      <c r="A334" s="440"/>
      <c r="C334" s="461"/>
      <c r="D334" s="5" t="str">
        <f t="shared" si="22"/>
        <v/>
      </c>
      <c r="G334" s="214" t="str">
        <f t="shared" si="23"/>
        <v/>
      </c>
      <c r="J334" s="229" t="str">
        <f t="shared" si="20"/>
        <v xml:space="preserve"> </v>
      </c>
    </row>
    <row r="335" spans="1:10" ht="15.75" x14ac:dyDescent="0.25">
      <c r="A335" s="440"/>
      <c r="C335" s="461"/>
      <c r="D335" s="5" t="str">
        <f t="shared" si="22"/>
        <v/>
      </c>
      <c r="G335" s="214" t="str">
        <f t="shared" si="23"/>
        <v/>
      </c>
      <c r="J335" s="229" t="str">
        <f t="shared" si="20"/>
        <v xml:space="preserve"> </v>
      </c>
    </row>
    <row r="336" spans="1:10" ht="15.75" x14ac:dyDescent="0.25">
      <c r="A336" s="440"/>
      <c r="C336" s="461"/>
      <c r="D336" s="5" t="str">
        <f t="shared" si="22"/>
        <v/>
      </c>
      <c r="G336" s="214" t="str">
        <f t="shared" si="23"/>
        <v/>
      </c>
      <c r="J336" s="229" t="str">
        <f t="shared" si="20"/>
        <v xml:space="preserve"> </v>
      </c>
    </row>
    <row r="337" spans="1:10" ht="15.75" x14ac:dyDescent="0.25">
      <c r="A337" s="440"/>
      <c r="C337" s="461"/>
      <c r="D337" s="5" t="str">
        <f t="shared" si="22"/>
        <v/>
      </c>
      <c r="G337" s="214" t="str">
        <f t="shared" si="23"/>
        <v/>
      </c>
      <c r="J337" s="229" t="str">
        <f t="shared" si="20"/>
        <v xml:space="preserve"> </v>
      </c>
    </row>
    <row r="338" spans="1:10" ht="15.75" x14ac:dyDescent="0.25">
      <c r="A338" s="440"/>
      <c r="C338" s="461"/>
      <c r="D338" s="5" t="str">
        <f t="shared" si="22"/>
        <v/>
      </c>
      <c r="G338" s="214" t="str">
        <f t="shared" si="23"/>
        <v/>
      </c>
      <c r="J338" s="229" t="str">
        <f t="shared" ref="J338:J343" si="24">IF(OR(LEFT(E338,1)=" ",RIGHT(E338,1)=" ",),1," ")</f>
        <v xml:space="preserve"> </v>
      </c>
    </row>
    <row r="339" spans="1:10" ht="15.75" x14ac:dyDescent="0.25">
      <c r="A339" s="440"/>
      <c r="C339" s="461"/>
      <c r="D339" s="5" t="str">
        <f t="shared" si="22"/>
        <v/>
      </c>
      <c r="G339" s="214" t="str">
        <f t="shared" si="23"/>
        <v/>
      </c>
      <c r="J339" s="229" t="str">
        <f t="shared" si="24"/>
        <v xml:space="preserve"> </v>
      </c>
    </row>
    <row r="340" spans="1:10" ht="15.75" x14ac:dyDescent="0.25">
      <c r="A340" s="440"/>
      <c r="C340" s="461"/>
      <c r="D340" s="5" t="str">
        <f t="shared" si="22"/>
        <v/>
      </c>
      <c r="G340" s="214" t="str">
        <f t="shared" si="23"/>
        <v/>
      </c>
      <c r="J340" s="229" t="str">
        <f t="shared" si="24"/>
        <v xml:space="preserve"> </v>
      </c>
    </row>
    <row r="341" spans="1:10" ht="15.75" x14ac:dyDescent="0.25">
      <c r="A341" s="440"/>
      <c r="C341" s="461"/>
      <c r="D341" s="5" t="str">
        <f t="shared" si="22"/>
        <v/>
      </c>
      <c r="G341" s="214" t="str">
        <f t="shared" si="23"/>
        <v/>
      </c>
      <c r="J341" s="229" t="str">
        <f t="shared" si="24"/>
        <v xml:space="preserve"> </v>
      </c>
    </row>
    <row r="342" spans="1:10" ht="15.75" x14ac:dyDescent="0.25">
      <c r="A342" s="440"/>
      <c r="C342" s="461"/>
      <c r="D342" s="5" t="str">
        <f t="shared" si="22"/>
        <v/>
      </c>
      <c r="G342" s="214" t="str">
        <f t="shared" si="23"/>
        <v/>
      </c>
      <c r="J342" s="229" t="str">
        <f t="shared" si="24"/>
        <v xml:space="preserve"> </v>
      </c>
    </row>
    <row r="343" spans="1:10" ht="15.75" x14ac:dyDescent="0.25">
      <c r="A343" s="440"/>
      <c r="C343" s="461"/>
      <c r="D343" s="5" t="str">
        <f t="shared" si="22"/>
        <v/>
      </c>
      <c r="J343" s="229" t="str">
        <f t="shared" si="24"/>
        <v xml:space="preserve"> </v>
      </c>
    </row>
    <row r="344" spans="1:10" ht="21" x14ac:dyDescent="0.25">
      <c r="D344" s="8">
        <f>COUNT(D299:D343)</f>
        <v>1</v>
      </c>
    </row>
  </sheetData>
  <sheetProtection password="8678" sheet="1" objects="1" scenarios="1" selectLockedCells="1" selectUnlockedCells="1"/>
  <mergeCells count="10">
    <mergeCell ref="A183:A295"/>
    <mergeCell ref="C183:C295"/>
    <mergeCell ref="A299:A343"/>
    <mergeCell ref="C299:C343"/>
    <mergeCell ref="B1:E1"/>
    <mergeCell ref="A2:E2"/>
    <mergeCell ref="A5:A77"/>
    <mergeCell ref="C5:C77"/>
    <mergeCell ref="A81:A179"/>
    <mergeCell ref="C81:C179"/>
  </mergeCells>
  <conditionalFormatting sqref="F1:F68 F70:F77 F240:F295 F146:F179 F297:F1048576 F79:F94 F181:F236">
    <cfRule type="cellIs" dxfId="13" priority="12" operator="equal">
      <formula>1</formula>
    </cfRule>
  </conditionalFormatting>
  <conditionalFormatting sqref="E54:E64 E5:E51 E70:E77 E66:E68">
    <cfRule type="duplicateValues" dxfId="12" priority="1213"/>
  </conditionalFormatting>
  <conditionalFormatting sqref="F95:F145">
    <cfRule type="cellIs" dxfId="11" priority="8" operator="equal">
      <formula>1</formula>
    </cfRule>
  </conditionalFormatting>
  <conditionalFormatting sqref="E131:E141 E95:E128 E143:E145">
    <cfRule type="duplicateValues" dxfId="10" priority="9"/>
  </conditionalFormatting>
  <conditionalFormatting sqref="E234:E236 E223:E232 E189:E220">
    <cfRule type="duplicateValues" dxfId="9" priority="7"/>
  </conditionalFormatting>
  <conditionalFormatting sqref="G1:G295 G297:G1048576">
    <cfRule type="cellIs" dxfId="8" priority="5" operator="equal">
      <formula>1</formula>
    </cfRule>
  </conditionalFormatting>
  <conditionalFormatting sqref="H5:H324">
    <cfRule type="cellIs" dxfId="7" priority="3" operator="equal">
      <formula>1</formula>
    </cfRule>
  </conditionalFormatting>
  <conditionalFormatting sqref="J81:K81 J82:J343 J5:J80">
    <cfRule type="cellIs" dxfId="6" priority="2" operator="equal">
      <formula>1</formula>
    </cfRule>
  </conditionalFormatting>
  <conditionalFormatting sqref="E1:E1048576">
    <cfRule type="containsText" dxfId="5" priority="1" operator="containsText" text="math">
      <formula>NOT(ISERROR(SEARCH("math",E1)))</formula>
    </cfRule>
  </conditionalFormatting>
  <pageMargins left="0.7" right="0.7" top="0.75" bottom="0.75" header="0.3" footer="0.3"/>
  <pageSetup paperSize="9" orientation="portrait" horizontalDpi="4294967294"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0000"/>
  </sheetPr>
  <dimension ref="A1:CP51"/>
  <sheetViews>
    <sheetView topLeftCell="A4" zoomScale="110" zoomScaleNormal="110" zoomScalePageLayoutView="110" workbookViewId="0">
      <pane ySplit="9" topLeftCell="A13" activePane="bottomLeft" state="frozen"/>
      <selection activeCell="H4" sqref="H4"/>
      <selection pane="bottomLeft" activeCell="R5" sqref="R5"/>
    </sheetView>
  </sheetViews>
  <sheetFormatPr defaultColWidth="8.85546875" defaultRowHeight="15.75" x14ac:dyDescent="0.25"/>
  <cols>
    <col min="1" max="7" width="2.140625" style="235" hidden="1" customWidth="1"/>
    <col min="8" max="8" width="2.140625" style="235" customWidth="1"/>
    <col min="9" max="9" width="4.7109375" style="234" customWidth="1"/>
    <col min="10" max="10" width="21.42578125" style="235" bestFit="1" customWidth="1"/>
    <col min="11" max="11" width="11.42578125" style="235" hidden="1" customWidth="1"/>
    <col min="12" max="12" width="17.42578125" style="235" hidden="1" customWidth="1"/>
    <col min="13" max="15" width="9.28515625" style="235" hidden="1" customWidth="1"/>
    <col min="16" max="16" width="7.28515625" style="236" hidden="1" customWidth="1"/>
    <col min="17" max="17" width="1.85546875" style="236" customWidth="1"/>
    <col min="18" max="18" width="21.85546875" style="235" customWidth="1"/>
    <col min="19" max="19" width="11.42578125" style="235" hidden="1" customWidth="1"/>
    <col min="20" max="20" width="17.42578125" style="235" hidden="1" customWidth="1"/>
    <col min="21" max="26" width="9.140625" style="235" hidden="1" customWidth="1"/>
    <col min="27" max="27" width="1.85546875" style="235" customWidth="1"/>
    <col min="28" max="29" width="14.42578125" style="235" customWidth="1"/>
    <col min="30" max="30" width="1.7109375" style="235" customWidth="1"/>
    <col min="31" max="33" width="9.140625" style="235" hidden="1" customWidth="1"/>
    <col min="34" max="34" width="4.7109375" style="236" hidden="1" customWidth="1"/>
    <col min="35" max="35" width="9.140625" style="235" customWidth="1"/>
    <col min="36" max="36" width="9.140625" style="235" hidden="1" customWidth="1"/>
    <col min="37" max="37" width="2.42578125" style="246" customWidth="1"/>
    <col min="38" max="38" width="8.85546875" style="235"/>
    <col min="39" max="39" width="9.140625" style="235" hidden="1" customWidth="1"/>
    <col min="40" max="40" width="4.7109375" style="235" customWidth="1"/>
    <col min="41" max="41" width="3.85546875" style="234" customWidth="1"/>
    <col min="42" max="42" width="24.42578125" style="234" customWidth="1"/>
    <col min="43" max="43" width="0.85546875" style="235" customWidth="1"/>
    <col min="44" max="44" width="4.7109375" style="235" customWidth="1"/>
    <col min="45" max="45" width="8.85546875" style="234"/>
    <col min="46" max="47" width="9.140625" style="234" hidden="1" customWidth="1"/>
    <col min="48" max="48" width="0.85546875" style="250" hidden="1" customWidth="1"/>
    <col min="49" max="49" width="8.85546875" style="234" hidden="1" customWidth="1"/>
    <col min="50" max="50" width="9.140625" style="234" hidden="1" customWidth="1"/>
    <col min="51" max="51" width="5.7109375" style="234" hidden="1" customWidth="1"/>
    <col min="52" max="52" width="0.85546875" style="250" hidden="1" customWidth="1"/>
    <col min="53" max="53" width="8.85546875" style="234" hidden="1" customWidth="1"/>
    <col min="54" max="54" width="9.140625" style="234" hidden="1" customWidth="1"/>
    <col min="55" max="55" width="5.7109375" style="234" hidden="1" customWidth="1"/>
    <col min="56" max="56" width="0.85546875" style="250" hidden="1" customWidth="1"/>
    <col min="57" max="57" width="8.85546875" style="234" hidden="1" customWidth="1"/>
    <col min="58" max="58" width="9.140625" style="234" hidden="1" customWidth="1"/>
    <col min="59" max="59" width="5.7109375" style="234" hidden="1" customWidth="1"/>
    <col min="60" max="60" width="0.85546875" style="250" hidden="1" customWidth="1"/>
    <col min="61" max="61" width="8.85546875" style="234" hidden="1" customWidth="1"/>
    <col min="62" max="62" width="9.140625" style="234" hidden="1" customWidth="1"/>
    <col min="63" max="63" width="5.7109375" style="234" hidden="1" customWidth="1"/>
    <col min="64" max="64" width="0.85546875" style="250" hidden="1" customWidth="1"/>
    <col min="65" max="65" width="8.85546875" style="234" hidden="1" customWidth="1"/>
    <col min="66" max="66" width="9.140625" style="234" hidden="1" customWidth="1"/>
    <col min="67" max="67" width="5.7109375" style="234" hidden="1" customWidth="1"/>
    <col min="68" max="68" width="0.85546875" style="250" hidden="1" customWidth="1"/>
    <col min="69" max="69" width="8.85546875" style="234" hidden="1" customWidth="1"/>
    <col min="70" max="70" width="9.140625" style="234" hidden="1" customWidth="1"/>
    <col min="71" max="71" width="5.7109375" style="234" hidden="1" customWidth="1"/>
    <col min="72" max="72" width="0.85546875" style="250" hidden="1" customWidth="1"/>
    <col min="73" max="73" width="8.85546875" style="234" hidden="1" customWidth="1"/>
    <col min="74" max="74" width="9.140625" style="234" hidden="1" customWidth="1"/>
    <col min="75" max="75" width="4.85546875" style="234" hidden="1" customWidth="1"/>
    <col min="76" max="76" width="0.85546875" style="250" hidden="1" customWidth="1"/>
    <col min="77" max="77" width="8.85546875" style="234" hidden="1" customWidth="1"/>
    <col min="78" max="79" width="9.140625" style="234" hidden="1" customWidth="1"/>
    <col min="80" max="80" width="0.85546875" style="250" hidden="1" customWidth="1"/>
    <col min="81" max="81" width="8.85546875" style="234" hidden="1" customWidth="1"/>
    <col min="82" max="83" width="9.140625" style="234" hidden="1" customWidth="1"/>
    <col min="84" max="84" width="0.85546875" style="250" hidden="1" customWidth="1"/>
    <col min="85" max="85" width="9.140625" style="234" hidden="1" customWidth="1"/>
    <col min="86" max="89" width="9.140625" style="235" hidden="1" customWidth="1"/>
    <col min="90" max="90" width="9.140625" style="234" hidden="1" customWidth="1"/>
    <col min="91" max="91" width="9.140625" style="235" hidden="1" customWidth="1"/>
    <col min="92" max="92" width="10" style="235" customWidth="1"/>
    <col min="93" max="93" width="9.140625" style="235" customWidth="1"/>
    <col min="94" max="94" width="9.140625" style="235" hidden="1" customWidth="1"/>
    <col min="95" max="16384" width="8.85546875" style="235"/>
  </cols>
  <sheetData>
    <row r="1" spans="9:94" ht="15.95" hidden="1" x14ac:dyDescent="0.2">
      <c r="K1" s="270"/>
      <c r="L1" s="270"/>
      <c r="M1" s="270"/>
      <c r="N1" s="270"/>
      <c r="O1" s="270"/>
      <c r="T1" s="270"/>
      <c r="U1" s="270"/>
      <c r="V1" s="270"/>
      <c r="W1" s="270"/>
      <c r="X1" s="270"/>
      <c r="Y1" s="270"/>
      <c r="Z1" s="270"/>
      <c r="AJ1" s="270"/>
      <c r="AM1" s="270"/>
      <c r="CI1" s="236"/>
      <c r="CL1" s="272"/>
      <c r="CM1" s="270"/>
    </row>
    <row r="2" spans="9:94" ht="15.95" hidden="1" x14ac:dyDescent="0.2">
      <c r="K2" s="270"/>
      <c r="L2" s="270"/>
      <c r="M2" s="270"/>
      <c r="N2" s="270"/>
      <c r="O2" s="270"/>
      <c r="T2" s="270"/>
      <c r="U2" s="270"/>
      <c r="V2" s="270"/>
      <c r="W2" s="270"/>
      <c r="X2" s="270"/>
      <c r="Y2" s="270"/>
      <c r="Z2" s="270"/>
      <c r="AJ2" s="270"/>
      <c r="AM2" s="270"/>
      <c r="CI2" s="236"/>
      <c r="CL2" s="272"/>
      <c r="CM2" s="270"/>
    </row>
    <row r="3" spans="9:94" s="236" customFormat="1" ht="15.95" hidden="1" x14ac:dyDescent="0.2">
      <c r="I3" s="250"/>
      <c r="AK3" s="246"/>
      <c r="AO3" s="250"/>
      <c r="AP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L3" s="250"/>
    </row>
    <row r="4" spans="9:94" s="236" customFormat="1" ht="7.5" customHeight="1" x14ac:dyDescent="0.2">
      <c r="I4" s="250"/>
      <c r="AK4" s="246"/>
      <c r="AO4" s="250"/>
      <c r="AP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L4" s="250"/>
    </row>
    <row r="5" spans="9:94" s="234" customFormat="1" ht="25.5" customHeight="1" x14ac:dyDescent="0.25">
      <c r="J5" s="282" t="s">
        <v>484</v>
      </c>
      <c r="P5" s="250"/>
      <c r="Q5" s="250"/>
      <c r="R5" s="349" t="s">
        <v>544</v>
      </c>
      <c r="S5" s="234">
        <f>VLOOKUP(R5,Code!Q1:R2,2,FALSE)</f>
        <v>2</v>
      </c>
      <c r="AH5" s="250"/>
      <c r="AJ5" s="272"/>
      <c r="AK5" s="279"/>
      <c r="AM5" s="272"/>
      <c r="AV5" s="250"/>
      <c r="AZ5" s="250"/>
      <c r="BD5" s="250"/>
      <c r="BH5" s="250"/>
      <c r="BL5" s="250"/>
      <c r="BP5" s="250"/>
      <c r="BT5" s="250"/>
      <c r="BX5" s="250"/>
      <c r="CB5" s="250"/>
      <c r="CF5" s="250"/>
      <c r="CI5" s="250"/>
      <c r="CL5" s="272"/>
      <c r="CM5" s="272"/>
    </row>
    <row r="6" spans="9:94" s="234" customFormat="1" ht="25.5" customHeight="1" x14ac:dyDescent="0.2">
      <c r="J6" s="282" t="s">
        <v>200</v>
      </c>
      <c r="P6" s="250"/>
      <c r="Q6" s="250"/>
      <c r="R6" s="301" t="s">
        <v>72</v>
      </c>
      <c r="S6" s="234" t="str">
        <f>VLOOKUP(R6,Code!$B$35:$C$38,2,FALSE)</f>
        <v>Type_22</v>
      </c>
      <c r="AH6" s="250"/>
      <c r="AJ6" s="272"/>
      <c r="AK6" s="279"/>
      <c r="AM6" s="272"/>
      <c r="AV6" s="250"/>
      <c r="AZ6" s="250"/>
      <c r="BD6" s="250"/>
      <c r="BH6" s="250"/>
      <c r="BL6" s="250"/>
      <c r="BP6" s="250"/>
      <c r="BT6" s="250"/>
      <c r="BX6" s="250"/>
      <c r="CB6" s="250"/>
      <c r="CF6" s="250"/>
      <c r="CI6" s="250"/>
      <c r="CL6" s="272"/>
      <c r="CM6" s="272"/>
    </row>
    <row r="7" spans="9:94" s="237" customFormat="1" ht="8.25" customHeight="1" x14ac:dyDescent="0.2">
      <c r="I7" s="271"/>
      <c r="AK7" s="246"/>
      <c r="AO7" s="271"/>
      <c r="AP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L7" s="273"/>
    </row>
    <row r="8" spans="9:94" s="237" customFormat="1" ht="15.95" hidden="1" x14ac:dyDescent="0.2">
      <c r="I8" s="271"/>
      <c r="AK8" s="246"/>
      <c r="AO8" s="271"/>
      <c r="AP8" s="271"/>
      <c r="AS8" s="271"/>
      <c r="AT8" s="271"/>
      <c r="AU8" s="271"/>
      <c r="AV8" s="271"/>
      <c r="AW8" s="271"/>
      <c r="AX8" s="271"/>
      <c r="AY8" s="271"/>
      <c r="AZ8" s="271"/>
      <c r="BA8" s="271"/>
      <c r="BB8" s="271"/>
      <c r="BC8" s="271"/>
      <c r="BD8" s="271"/>
      <c r="BE8" s="271"/>
      <c r="BF8" s="271"/>
      <c r="BG8" s="271"/>
      <c r="BH8" s="271"/>
      <c r="BI8" s="271"/>
      <c r="BJ8" s="271"/>
      <c r="BK8" s="271"/>
      <c r="BL8" s="271"/>
      <c r="BM8" s="271"/>
      <c r="BN8" s="271"/>
      <c r="BO8" s="271"/>
      <c r="BP8" s="271"/>
      <c r="BQ8" s="271"/>
      <c r="BR8" s="271"/>
      <c r="BS8" s="271"/>
      <c r="BT8" s="271"/>
      <c r="BU8" s="271"/>
      <c r="BV8" s="271"/>
      <c r="BW8" s="271"/>
      <c r="BX8" s="271"/>
      <c r="BY8" s="271"/>
      <c r="BZ8" s="271"/>
      <c r="CA8" s="271"/>
      <c r="CB8" s="271"/>
      <c r="CC8" s="271"/>
      <c r="CD8" s="271"/>
      <c r="CE8" s="271"/>
      <c r="CF8" s="271"/>
      <c r="CG8" s="271"/>
      <c r="CL8" s="271"/>
    </row>
    <row r="9" spans="9:94" s="237" customFormat="1" ht="32.25" customHeight="1" x14ac:dyDescent="0.25">
      <c r="I9" s="271"/>
      <c r="J9" s="296"/>
      <c r="AK9" s="246"/>
      <c r="AO9" s="294">
        <v>1</v>
      </c>
      <c r="AP9" s="139" t="s">
        <v>608</v>
      </c>
      <c r="AS9" s="463"/>
      <c r="AT9" s="463"/>
      <c r="AU9" s="463"/>
      <c r="AV9" s="463"/>
      <c r="AW9" s="463"/>
      <c r="AX9" s="463"/>
      <c r="AY9" s="463"/>
      <c r="AZ9" s="463"/>
      <c r="BA9" s="463"/>
      <c r="BB9" s="463"/>
      <c r="BC9" s="463"/>
      <c r="BD9" s="463"/>
      <c r="BE9" s="463"/>
      <c r="BF9" s="463"/>
      <c r="BG9" s="463"/>
      <c r="BH9" s="463"/>
      <c r="BI9" s="463"/>
      <c r="BJ9" s="463"/>
      <c r="BK9" s="463"/>
      <c r="BL9" s="463"/>
      <c r="BM9" s="463"/>
      <c r="BN9" s="463"/>
      <c r="BO9" s="463"/>
      <c r="BP9" s="463"/>
      <c r="BQ9" s="463"/>
      <c r="BR9" s="463"/>
      <c r="BS9" s="463"/>
      <c r="BT9" s="463"/>
      <c r="BU9" s="463"/>
      <c r="BV9" s="463"/>
      <c r="BW9" s="463"/>
      <c r="BX9" s="463"/>
      <c r="BY9" s="463"/>
      <c r="BZ9" s="463"/>
      <c r="CA9" s="463"/>
      <c r="CB9" s="463"/>
      <c r="CC9" s="463"/>
      <c r="CD9" s="271"/>
      <c r="CE9" s="271"/>
      <c r="CF9" s="271"/>
      <c r="CG9" s="271"/>
      <c r="CL9" s="271"/>
      <c r="CP9" s="464" t="s">
        <v>556</v>
      </c>
    </row>
    <row r="10" spans="9:94" s="237" customFormat="1" ht="32.25" customHeight="1" x14ac:dyDescent="0.25">
      <c r="I10" s="271"/>
      <c r="J10" s="296"/>
      <c r="AI10" s="466" t="s">
        <v>63</v>
      </c>
      <c r="AK10" s="246"/>
      <c r="AL10" s="466" t="s">
        <v>215</v>
      </c>
      <c r="AO10" s="294">
        <v>2</v>
      </c>
      <c r="AP10" s="139" t="s">
        <v>609</v>
      </c>
      <c r="AS10" s="463"/>
      <c r="AT10" s="463"/>
      <c r="AU10" s="463"/>
      <c r="AV10" s="463"/>
      <c r="AW10" s="463"/>
      <c r="AX10" s="463"/>
      <c r="AY10" s="463"/>
      <c r="AZ10" s="463"/>
      <c r="BA10" s="463"/>
      <c r="BB10" s="463"/>
      <c r="BC10" s="463"/>
      <c r="BD10" s="463"/>
      <c r="BE10" s="463"/>
      <c r="BF10" s="463"/>
      <c r="BG10" s="463"/>
      <c r="BH10" s="463"/>
      <c r="BI10" s="463"/>
      <c r="BJ10" s="463"/>
      <c r="BK10" s="463"/>
      <c r="BL10" s="463"/>
      <c r="BM10" s="463"/>
      <c r="BN10" s="463"/>
      <c r="BO10" s="463"/>
      <c r="BP10" s="463"/>
      <c r="BQ10" s="463"/>
      <c r="BR10" s="463"/>
      <c r="BS10" s="463"/>
      <c r="BT10" s="463"/>
      <c r="BU10" s="463"/>
      <c r="BV10" s="463"/>
      <c r="BW10" s="463"/>
      <c r="BX10" s="463"/>
      <c r="BY10" s="463"/>
      <c r="BZ10" s="463"/>
      <c r="CA10" s="463"/>
      <c r="CB10" s="463"/>
      <c r="CC10" s="463"/>
      <c r="CD10" s="271"/>
      <c r="CE10" s="271"/>
      <c r="CF10" s="271"/>
      <c r="CG10" s="271"/>
      <c r="CI10" s="467" t="s">
        <v>515</v>
      </c>
      <c r="CL10" s="450" t="s">
        <v>611</v>
      </c>
      <c r="CP10" s="464"/>
    </row>
    <row r="11" spans="9:94" s="59" customFormat="1" ht="32.25" customHeight="1" x14ac:dyDescent="0.25">
      <c r="J11" s="276" t="s">
        <v>469</v>
      </c>
      <c r="L11" s="277" t="s">
        <v>469</v>
      </c>
      <c r="M11" s="58" t="s">
        <v>517</v>
      </c>
      <c r="N11" s="58" t="s">
        <v>518</v>
      </c>
      <c r="O11" s="58" t="s">
        <v>519</v>
      </c>
      <c r="P11" s="63"/>
      <c r="Q11" s="63"/>
      <c r="R11" s="276" t="s">
        <v>470</v>
      </c>
      <c r="S11" s="63"/>
      <c r="T11" s="277" t="s">
        <v>470</v>
      </c>
      <c r="U11" s="58" t="s">
        <v>518</v>
      </c>
      <c r="V11" s="58" t="s">
        <v>517</v>
      </c>
      <c r="W11" s="58" t="s">
        <v>519</v>
      </c>
      <c r="Y11" s="58" t="s">
        <v>471</v>
      </c>
      <c r="Z11" s="58" t="s">
        <v>472</v>
      </c>
      <c r="AB11" s="276" t="s">
        <v>471</v>
      </c>
      <c r="AC11" s="276" t="s">
        <v>472</v>
      </c>
      <c r="AE11" s="58" t="s">
        <v>471</v>
      </c>
      <c r="AF11" s="58" t="s">
        <v>472</v>
      </c>
      <c r="AG11" s="58"/>
      <c r="AH11" s="63"/>
      <c r="AI11" s="466"/>
      <c r="AJ11" s="305" t="s">
        <v>63</v>
      </c>
      <c r="AK11" s="251"/>
      <c r="AL11" s="466"/>
      <c r="AM11" s="305" t="s">
        <v>63</v>
      </c>
      <c r="AO11" s="295">
        <v>3</v>
      </c>
      <c r="AP11" s="142" t="s">
        <v>610</v>
      </c>
      <c r="AS11" s="343" t="s">
        <v>679</v>
      </c>
      <c r="AT11" s="58"/>
      <c r="AU11" s="58"/>
      <c r="AV11" s="63"/>
      <c r="AW11" s="302" t="s">
        <v>474</v>
      </c>
      <c r="AX11" s="58"/>
      <c r="AY11" s="58"/>
      <c r="AZ11" s="63"/>
      <c r="BA11" s="302" t="s">
        <v>475</v>
      </c>
      <c r="BB11" s="58"/>
      <c r="BC11" s="58"/>
      <c r="BD11" s="63"/>
      <c r="BE11" s="302" t="s">
        <v>476</v>
      </c>
      <c r="BF11" s="58"/>
      <c r="BG11" s="58"/>
      <c r="BH11" s="63"/>
      <c r="BI11" s="302" t="s">
        <v>477</v>
      </c>
      <c r="BJ11" s="58"/>
      <c r="BK11" s="58"/>
      <c r="BL11" s="63"/>
      <c r="BM11" s="302" t="s">
        <v>478</v>
      </c>
      <c r="BN11" s="58"/>
      <c r="BO11" s="58"/>
      <c r="BP11" s="63"/>
      <c r="BQ11" s="302" t="s">
        <v>479</v>
      </c>
      <c r="BR11" s="58"/>
      <c r="BS11" s="58"/>
      <c r="BT11" s="63"/>
      <c r="BU11" s="302" t="s">
        <v>480</v>
      </c>
      <c r="BV11" s="58"/>
      <c r="BW11" s="58"/>
      <c r="BX11" s="63"/>
      <c r="BY11" s="302" t="s">
        <v>481</v>
      </c>
      <c r="BZ11" s="58"/>
      <c r="CA11" s="58"/>
      <c r="CB11" s="63"/>
      <c r="CC11" s="302" t="s">
        <v>482</v>
      </c>
      <c r="CD11" s="58"/>
      <c r="CE11" s="58"/>
      <c r="CF11" s="63"/>
      <c r="CG11" s="278" t="s">
        <v>483</v>
      </c>
      <c r="CH11" s="304" t="s">
        <v>483</v>
      </c>
      <c r="CI11" s="467"/>
      <c r="CL11" s="450"/>
      <c r="CM11" s="269" t="s">
        <v>516</v>
      </c>
      <c r="CP11" s="464"/>
    </row>
    <row r="12" spans="9:94" ht="15.75" hidden="1" customHeight="1" x14ac:dyDescent="0.25">
      <c r="J12" s="335"/>
      <c r="K12" s="275" t="s">
        <v>473</v>
      </c>
      <c r="L12" s="275" t="str">
        <f>IF(J12="",K12,J12)</f>
        <v>,</v>
      </c>
      <c r="M12" s="235" t="s">
        <v>120</v>
      </c>
      <c r="O12" s="275" t="str">
        <f>TRIM(N12)</f>
        <v/>
      </c>
      <c r="R12" s="335"/>
      <c r="S12" s="275" t="s">
        <v>473</v>
      </c>
      <c r="T12" s="275" t="str">
        <f>IF(R12="",S12,R12)</f>
        <v>,</v>
      </c>
      <c r="W12" s="275" t="str">
        <f>TRIM(V12)</f>
        <v/>
      </c>
      <c r="X12" s="235" t="s">
        <v>136</v>
      </c>
      <c r="Y12" s="275" t="str">
        <f>IF(AND((U12)="",O12=""),"",IF(AND(LEN(O12)&gt;0,LEN(U12)&gt;0),"Error",IF(LEN(O12)&gt;1,O12,U12)))</f>
        <v/>
      </c>
      <c r="Z12" s="275" t="str">
        <f>IF(AND((V12)="",M12=""),"",IF(AND(LEN(M12)&gt;0,LEN(V12)&gt;0),"Error",IF(LEN(M12)&gt;1,M12,V12)))</f>
        <v xml:space="preserve">  </v>
      </c>
      <c r="AB12" s="336"/>
      <c r="AC12" s="336"/>
      <c r="AE12" s="275" t="str">
        <f>IF(AND(LEN(Y12)&gt;0,LEN(AB12)&gt;0),"Error",IF(AB12="",Y12,AB12))</f>
        <v/>
      </c>
      <c r="AF12" s="275" t="str">
        <f>IF(AND(LEN(Z12)&gt;0,LEN(AC12)&gt;0),"Error",IF(AC12="",Z12,AC12))</f>
        <v xml:space="preserve">  </v>
      </c>
      <c r="AI12" s="248"/>
      <c r="AJ12" s="274" t="str">
        <f>IF(AI12="","",AI12)</f>
        <v/>
      </c>
      <c r="AK12" s="245"/>
      <c r="AL12" s="248"/>
      <c r="AM12" s="274" t="str">
        <f>IF(AL12="","",AL12)</f>
        <v/>
      </c>
      <c r="AP12" s="337"/>
      <c r="AS12" s="249"/>
      <c r="AT12" s="234">
        <f ca="1">IF(AS12="",0,VLOOKUP(TEXT(AS12,"#"),INDIRECT($R$6),2,FALSE))</f>
        <v>0</v>
      </c>
      <c r="AU12" s="244">
        <f>IF(AS12="",0,1)</f>
        <v>0</v>
      </c>
      <c r="AW12" s="249"/>
      <c r="AX12" s="234">
        <f ca="1">IF(AW12="",0,VLOOKUP(TEXT(AW12,"#"),INDIRECT($R$6),2,FALSE))</f>
        <v>0</v>
      </c>
      <c r="AY12" s="244">
        <f>IF(AW12&gt;0,1,0)</f>
        <v>0</v>
      </c>
      <c r="BA12" s="249"/>
      <c r="BB12" s="234">
        <f ca="1">IF(BA12="",0,VLOOKUP(TEXT(BA12,"#"),INDIRECT($R$6),2,FALSE))</f>
        <v>0</v>
      </c>
      <c r="BC12" s="244">
        <f>IF(BA12&gt;0,1,0)</f>
        <v>0</v>
      </c>
      <c r="BE12" s="248"/>
      <c r="BF12" s="234">
        <f ca="1">IF(BE12="",0,VLOOKUP(TEXT(BE12,"#"),INDIRECT($R$6),2,FALSE))</f>
        <v>0</v>
      </c>
      <c r="BG12" s="244">
        <f>IF(BE12="",0,1)</f>
        <v>0</v>
      </c>
      <c r="BI12" s="248"/>
      <c r="BJ12" s="234">
        <f ca="1">IF(BI12="",0,VLOOKUP(TEXT(BI12,"#"),INDIRECT($R$6),2,FALSE))</f>
        <v>0</v>
      </c>
      <c r="BK12" s="244">
        <f>IF(BI12="",0,1)</f>
        <v>0</v>
      </c>
      <c r="BM12" s="248"/>
      <c r="BN12" s="234">
        <f ca="1">IF(BM12="",0,VLOOKUP(TEXT(BM12,"#"),INDIRECT($R$6),2,FALSE))</f>
        <v>0</v>
      </c>
      <c r="BO12" s="244">
        <f>IF(BM12="",0,1)</f>
        <v>0</v>
      </c>
      <c r="BQ12" s="248"/>
      <c r="BR12" s="234">
        <f ca="1">IF(BQ12="",0,VLOOKUP(TEXT(BQ12,"#"),INDIRECT($R$6),2,FALSE))</f>
        <v>0</v>
      </c>
      <c r="BS12" s="244">
        <f>IF(BQ12="",0,1)</f>
        <v>0</v>
      </c>
      <c r="BU12" s="248"/>
      <c r="BV12" s="234">
        <f ca="1">IF(BU12="",0,VLOOKUP(TEXT(BU12,"#"),INDIRECT($R$6),2,FALSE))</f>
        <v>0</v>
      </c>
      <c r="BW12" s="244">
        <f>IF(BU12="",0,1)</f>
        <v>0</v>
      </c>
      <c r="BY12" s="248"/>
      <c r="BZ12" s="234">
        <f ca="1">IF(BY12="",0,VLOOKUP(TEXT(BY12,"#"),INDIRECT($R$6),2,FALSE))</f>
        <v>0</v>
      </c>
      <c r="CA12" s="244">
        <f>IF(BY12="",0,1)</f>
        <v>0</v>
      </c>
      <c r="CC12" s="248"/>
      <c r="CD12" s="280">
        <f t="shared" ref="CD12" ca="1" si="0">IF(CC12="",0,VLOOKUP(TEXT(CC12,"#"),INDIRECT($R$6),2,FALSE))</f>
        <v>0</v>
      </c>
      <c r="CE12" s="280">
        <f t="shared" ref="CE12" si="1">IF(CC12="",0,1)</f>
        <v>0</v>
      </c>
      <c r="CG12" s="280" t="str">
        <f t="shared" ref="CG12" si="2">IF(AP12=1,((AS12+AW12+BA12+BE12+BI12+BM12+BQ12+BU12+BY12+CC12)/(AU12+AY12+BC12+BG12+BK12+BO12+BS12+BW12+CA12+CE12))*100,IF(AP12=2,(AS12+AW12+BA12+BE12+BI12+BM12+BQ12+BU12+BY12+CC12)/(AU12+AY12+BC12+BG12+BK12+BO12+BS12+BW12+CA12+CE12),IF(AP12=3,(AT12+AX12+BB12+BF12+BJ12+BN12+BR12+BV12+BZ12+CD12)/(AU12+AY12+BC12+BG12+BK12+BO12+BS12+BW12+CA12+CE12),"")))</f>
        <v/>
      </c>
      <c r="CH12" s="281" t="e">
        <f ca="1">IF(OR(AP12=1,AP12=2),ROUND(CG12,2)&amp;"%",(VLOOKUP(INT(CG12),INDIRECT(VLOOKUP($R$6,Code!$B$35:$C$38,2,FALSE)),2,FALSE)))</f>
        <v>#VALUE!</v>
      </c>
      <c r="CI12" s="338" t="s">
        <v>515</v>
      </c>
      <c r="CJ12" s="240"/>
      <c r="CL12" s="234">
        <f>IF((AU12+AY12+BC12+BG12+BK12+BO12+BS12+BW12+CA12+CE12)=1,1,0)</f>
        <v>0</v>
      </c>
      <c r="CM12" s="275">
        <f>IF(CI12="",0,CL12)</f>
        <v>0</v>
      </c>
      <c r="CP12" s="248"/>
    </row>
    <row r="13" spans="9:94" ht="18.75" x14ac:dyDescent="0.25">
      <c r="I13" s="306">
        <v>1</v>
      </c>
      <c r="J13" s="335"/>
      <c r="K13" s="275" t="s">
        <v>473</v>
      </c>
      <c r="L13" s="275" t="str">
        <f t="shared" ref="L13:L47" si="3">IF(J13="",K13,J13)</f>
        <v>,</v>
      </c>
      <c r="M13" s="235" t="s">
        <v>120</v>
      </c>
      <c r="O13" s="275" t="str">
        <f t="shared" ref="O13:O47" si="4">TRIM(N13)</f>
        <v/>
      </c>
      <c r="R13" s="335"/>
      <c r="S13" s="275" t="s">
        <v>473</v>
      </c>
      <c r="T13" s="275" t="str">
        <f t="shared" ref="T13:T47" si="5">IF(R13="",S13,R13)</f>
        <v>,</v>
      </c>
      <c r="W13" s="275" t="str">
        <f t="shared" ref="W13:W47" si="6">TRIM(V13)</f>
        <v/>
      </c>
      <c r="Y13" s="275" t="str">
        <f t="shared" ref="Y13:Y47" si="7">IF(AND((U13)="",O13=""),"",IF(AND(LEN(O13)&gt;0,LEN(U13)&gt;0),"Error",IF(LEN(O13)&gt;1,O13,U13)))</f>
        <v/>
      </c>
      <c r="Z13" s="275" t="str">
        <f t="shared" ref="Z13:Z47" si="8">IF(AND((V13)="",M13=""),"",IF(AND(LEN(M13)&gt;0,LEN(V13)&gt;0),"Error",IF(LEN(M13)&gt;1,M13,V13)))</f>
        <v xml:space="preserve">  </v>
      </c>
      <c r="AB13" s="336"/>
      <c r="AC13" s="336"/>
      <c r="AE13" s="275" t="str">
        <f t="shared" ref="AE13:AE47" si="9">IF(AND(LEN(Y13)&gt;0,LEN(AB13)&gt;0),"Error",IF(AB13="",Y13,AB13))</f>
        <v/>
      </c>
      <c r="AF13" s="275" t="str">
        <f t="shared" ref="AF13:AF47" si="10">IF(AND(LEN(Z13)&gt;0,LEN(AC13)&gt;0),"Error",IF(AC13="",Z13,AC13))</f>
        <v xml:space="preserve">  </v>
      </c>
      <c r="AI13" s="248"/>
      <c r="AJ13" s="274" t="str">
        <f t="shared" ref="AJ13:AJ47" si="11">IF(AI13="","",AI13)</f>
        <v/>
      </c>
      <c r="AK13" s="245"/>
      <c r="AL13" s="248"/>
      <c r="AM13" s="274" t="str">
        <f t="shared" ref="AM13:AM47" si="12">IF(AL13="","",AL13)</f>
        <v/>
      </c>
      <c r="AP13" s="337"/>
      <c r="AS13" s="249"/>
      <c r="AT13" s="234">
        <f t="shared" ref="AT13:AT47" ca="1" si="13">IF(AS13="",0,VLOOKUP(TEXT(AS13,"#"),INDIRECT($R$6),2,FALSE))</f>
        <v>0</v>
      </c>
      <c r="AU13" s="244">
        <f t="shared" ref="AU13:AU47" si="14">IF(AS13="",0,1)</f>
        <v>0</v>
      </c>
      <c r="AW13" s="249"/>
      <c r="AX13" s="234">
        <f t="shared" ref="AX13:AX47" ca="1" si="15">IF(AW13="",0,VLOOKUP(TEXT(AW13,"#"),INDIRECT($R$6),2,FALSE))</f>
        <v>0</v>
      </c>
      <c r="AY13" s="244">
        <f t="shared" ref="AY13:AY47" si="16">IF(AW13&gt;0,1,0)</f>
        <v>0</v>
      </c>
      <c r="BA13" s="249"/>
      <c r="BB13" s="234">
        <f t="shared" ref="BB13:BB47" ca="1" si="17">IF(BA13="",0,VLOOKUP(TEXT(BA13,"#"),INDIRECT($R$6),2,FALSE))</f>
        <v>0</v>
      </c>
      <c r="BC13" s="244">
        <f t="shared" ref="BC13:BC47" si="18">IF(BA13&gt;0,1,0)</f>
        <v>0</v>
      </c>
      <c r="BE13" s="248"/>
      <c r="BF13" s="234">
        <f t="shared" ref="BF13:BF47" ca="1" si="19">IF(BE13="",0,VLOOKUP(TEXT(BE13,"#"),INDIRECT($R$6),2,FALSE))</f>
        <v>0</v>
      </c>
      <c r="BG13" s="244">
        <f t="shared" ref="BG13:BG47" si="20">IF(BE13="",0,1)</f>
        <v>0</v>
      </c>
      <c r="BI13" s="248"/>
      <c r="BJ13" s="234">
        <f t="shared" ref="BJ13:BJ47" ca="1" si="21">IF(BI13="",0,VLOOKUP(TEXT(BI13,"#"),INDIRECT($R$6),2,FALSE))</f>
        <v>0</v>
      </c>
      <c r="BK13" s="244">
        <f t="shared" ref="BK13:BK47" si="22">IF(BI13="",0,1)</f>
        <v>0</v>
      </c>
      <c r="BM13" s="248"/>
      <c r="BN13" s="234">
        <f t="shared" ref="BN13:BN47" ca="1" si="23">IF(BM13="",0,VLOOKUP(TEXT(BM13,"#"),INDIRECT($R$6),2,FALSE))</f>
        <v>0</v>
      </c>
      <c r="BO13" s="244">
        <f t="shared" ref="BO13:BO47" si="24">IF(BM13="",0,1)</f>
        <v>0</v>
      </c>
      <c r="BQ13" s="248"/>
      <c r="BR13" s="234">
        <f t="shared" ref="BR13:BR47" ca="1" si="25">IF(BQ13="",0,VLOOKUP(TEXT(BQ13,"#"),INDIRECT($R$6),2,FALSE))</f>
        <v>0</v>
      </c>
      <c r="BS13" s="244">
        <f t="shared" ref="BS13:BS47" si="26">IF(BQ13="",0,1)</f>
        <v>0</v>
      </c>
      <c r="BU13" s="248"/>
      <c r="BV13" s="234">
        <f t="shared" ref="BV13:BV47" ca="1" si="27">IF(BU13="",0,VLOOKUP(TEXT(BU13,"#"),INDIRECT($R$6),2,FALSE))</f>
        <v>0</v>
      </c>
      <c r="BW13" s="244">
        <f t="shared" ref="BW13:BW47" si="28">IF(BU13="",0,1)</f>
        <v>0</v>
      </c>
      <c r="BY13" s="248"/>
      <c r="BZ13" s="234">
        <f t="shared" ref="BZ13:BZ47" ca="1" si="29">IF(BY13="",0,VLOOKUP(TEXT(BY13,"#"),INDIRECT($R$6),2,FALSE))</f>
        <v>0</v>
      </c>
      <c r="CA13" s="244">
        <f t="shared" ref="CA13:CA47" si="30">IF(BY13="",0,1)</f>
        <v>0</v>
      </c>
      <c r="CC13" s="248"/>
      <c r="CD13" s="280">
        <f t="shared" ref="CD13:CD47" ca="1" si="31">IF(CC13="",0,VLOOKUP(TEXT(CC13,"#"),INDIRECT($R$6),2,FALSE))</f>
        <v>0</v>
      </c>
      <c r="CE13" s="280">
        <f t="shared" ref="CE13:CE47" si="32">IF(CC13="",0,1)</f>
        <v>0</v>
      </c>
      <c r="CG13" s="280" t="str">
        <f t="shared" ref="CG13:CG47" si="33">IF(AP13=1,((AS13+AW13+BA13+BE13+BI13+BM13+BQ13+BU13+BY13+CC13)/(AU13+AY13+BC13+BG13+BK13+BO13+BS13+BW13+CA13+CE13))*100,IF(AP13=2,(AS13+AW13+BA13+BE13+BI13+BM13+BQ13+BU13+BY13+CC13)/(AU13+AY13+BC13+BG13+BK13+BO13+BS13+BW13+CA13+CE13),IF(AP13=3,(AT13+AX13+BB13+BF13+BJ13+BN13+BR13+BV13+BZ13+CD13)/(AU13+AY13+BC13+BG13+BK13+BO13+BS13+BW13+CA13+CE13),"")))</f>
        <v/>
      </c>
      <c r="CH13" s="281" t="e">
        <f ca="1">IF(OR(AP13=1,AP13=2),ROUND(CG13,2)&amp;"%",(VLOOKUP(INT(CG13),INDIRECT(VLOOKUP($R$6,Code!$B$35:$C$38,2,FALSE)),2,FALSE)))</f>
        <v>#VALUE!</v>
      </c>
      <c r="CI13" s="247" t="str">
        <f ca="1">IF(ISERROR(IF(CH13="","",CH13)),"",IF(CH13="","",CH13))</f>
        <v/>
      </c>
      <c r="CJ13" s="240"/>
      <c r="CK13" s="234"/>
      <c r="CL13" s="234">
        <f t="shared" ref="CL13:CL47" si="34">IF((AU13+AY13+BC13+BG13+BK13+BO13+BS13+BW13+CA13+CE13)=1,1,0)</f>
        <v>0</v>
      </c>
      <c r="CM13" s="275">
        <f t="shared" ref="CM13:CM47" ca="1" si="35">IF(CI13="",0,CL13)</f>
        <v>0</v>
      </c>
      <c r="CP13" s="248">
        <v>1</v>
      </c>
    </row>
    <row r="14" spans="9:94" ht="18.75" x14ac:dyDescent="0.25">
      <c r="I14" s="306">
        <v>2</v>
      </c>
      <c r="J14" s="335"/>
      <c r="K14" s="275" t="s">
        <v>473</v>
      </c>
      <c r="L14" s="275" t="str">
        <f t="shared" si="3"/>
        <v>,</v>
      </c>
      <c r="M14" s="235" t="s">
        <v>120</v>
      </c>
      <c r="O14" s="275" t="str">
        <f t="shared" si="4"/>
        <v/>
      </c>
      <c r="R14" s="335"/>
      <c r="S14" s="275" t="s">
        <v>473</v>
      </c>
      <c r="T14" s="275" t="str">
        <f t="shared" si="5"/>
        <v>,</v>
      </c>
      <c r="W14" s="275" t="str">
        <f t="shared" si="6"/>
        <v/>
      </c>
      <c r="Y14" s="275" t="str">
        <f t="shared" si="7"/>
        <v/>
      </c>
      <c r="Z14" s="275" t="str">
        <f t="shared" si="8"/>
        <v xml:space="preserve">  </v>
      </c>
      <c r="AB14" s="336"/>
      <c r="AC14" s="336"/>
      <c r="AE14" s="275" t="str">
        <f t="shared" si="9"/>
        <v/>
      </c>
      <c r="AF14" s="275" t="str">
        <f t="shared" si="10"/>
        <v xml:space="preserve">  </v>
      </c>
      <c r="AI14" s="248"/>
      <c r="AJ14" s="274" t="str">
        <f t="shared" si="11"/>
        <v/>
      </c>
      <c r="AK14" s="245"/>
      <c r="AL14" s="248"/>
      <c r="AM14" s="274" t="str">
        <f t="shared" si="12"/>
        <v/>
      </c>
      <c r="AP14" s="337"/>
      <c r="AS14" s="249"/>
      <c r="AT14" s="234">
        <f t="shared" ca="1" si="13"/>
        <v>0</v>
      </c>
      <c r="AU14" s="244">
        <f t="shared" si="14"/>
        <v>0</v>
      </c>
      <c r="AW14" s="249"/>
      <c r="AX14" s="234">
        <f t="shared" ca="1" si="15"/>
        <v>0</v>
      </c>
      <c r="AY14" s="244">
        <f t="shared" si="16"/>
        <v>0</v>
      </c>
      <c r="BA14" s="249"/>
      <c r="BB14" s="234">
        <f t="shared" ca="1" si="17"/>
        <v>0</v>
      </c>
      <c r="BC14" s="244">
        <f t="shared" si="18"/>
        <v>0</v>
      </c>
      <c r="BE14" s="248"/>
      <c r="BF14" s="234">
        <f t="shared" ca="1" si="19"/>
        <v>0</v>
      </c>
      <c r="BG14" s="244">
        <f t="shared" si="20"/>
        <v>0</v>
      </c>
      <c r="BI14" s="248"/>
      <c r="BJ14" s="234">
        <f t="shared" ca="1" si="21"/>
        <v>0</v>
      </c>
      <c r="BK14" s="244">
        <f t="shared" si="22"/>
        <v>0</v>
      </c>
      <c r="BM14" s="248"/>
      <c r="BN14" s="234">
        <f t="shared" ca="1" si="23"/>
        <v>0</v>
      </c>
      <c r="BO14" s="244">
        <f t="shared" si="24"/>
        <v>0</v>
      </c>
      <c r="BQ14" s="248"/>
      <c r="BR14" s="234">
        <f t="shared" ca="1" si="25"/>
        <v>0</v>
      </c>
      <c r="BS14" s="244">
        <f t="shared" si="26"/>
        <v>0</v>
      </c>
      <c r="BU14" s="248"/>
      <c r="BV14" s="234">
        <f t="shared" ca="1" si="27"/>
        <v>0</v>
      </c>
      <c r="BW14" s="244">
        <f t="shared" si="28"/>
        <v>0</v>
      </c>
      <c r="BY14" s="248"/>
      <c r="BZ14" s="234">
        <f t="shared" ca="1" si="29"/>
        <v>0</v>
      </c>
      <c r="CA14" s="244">
        <f t="shared" si="30"/>
        <v>0</v>
      </c>
      <c r="CC14" s="248"/>
      <c r="CD14" s="280">
        <f t="shared" ca="1" si="31"/>
        <v>0</v>
      </c>
      <c r="CE14" s="280">
        <f t="shared" si="32"/>
        <v>0</v>
      </c>
      <c r="CG14" s="280" t="str">
        <f t="shared" si="33"/>
        <v/>
      </c>
      <c r="CH14" s="281" t="e">
        <f ca="1">IF(OR(AP14=1,AP14=2),ROUND(CG14,2)&amp;"%",(VLOOKUP(INT(CG14),INDIRECT(VLOOKUP($R$6,Code!$B$35:$C$38,2,FALSE)),2,FALSE)))</f>
        <v>#VALUE!</v>
      </c>
      <c r="CI14" s="247" t="str">
        <f t="shared" ref="CI14:CI47" ca="1" si="36">IF(ISERROR(IF(CH14="","",CH14)),"",IF(CH14="","",CH14))</f>
        <v/>
      </c>
      <c r="CJ14" s="240"/>
      <c r="CK14" s="234"/>
      <c r="CL14" s="234">
        <f>IF((AU14+AY14+BC14+BG14+BK14+BO14+BS14+BW14+CA14+CE14)=1,1,0)</f>
        <v>0</v>
      </c>
      <c r="CM14" s="275">
        <f t="shared" ca="1" si="35"/>
        <v>0</v>
      </c>
      <c r="CP14" s="248">
        <v>2</v>
      </c>
    </row>
    <row r="15" spans="9:94" ht="18.75" x14ac:dyDescent="0.25">
      <c r="I15" s="306">
        <v>3</v>
      </c>
      <c r="J15" s="335"/>
      <c r="K15" s="275" t="s">
        <v>473</v>
      </c>
      <c r="L15" s="275" t="str">
        <f t="shared" si="3"/>
        <v>,</v>
      </c>
      <c r="M15" s="235" t="s">
        <v>120</v>
      </c>
      <c r="O15" s="275" t="str">
        <f t="shared" si="4"/>
        <v/>
      </c>
      <c r="R15" s="335"/>
      <c r="S15" s="275" t="s">
        <v>473</v>
      </c>
      <c r="T15" s="275" t="str">
        <f t="shared" si="5"/>
        <v>,</v>
      </c>
      <c r="W15" s="275" t="str">
        <f t="shared" si="6"/>
        <v/>
      </c>
      <c r="Y15" s="275" t="str">
        <f t="shared" si="7"/>
        <v/>
      </c>
      <c r="Z15" s="275" t="str">
        <f t="shared" si="8"/>
        <v xml:space="preserve">  </v>
      </c>
      <c r="AB15" s="336"/>
      <c r="AC15" s="336"/>
      <c r="AE15" s="275" t="str">
        <f t="shared" si="9"/>
        <v/>
      </c>
      <c r="AF15" s="275" t="str">
        <f t="shared" si="10"/>
        <v xml:space="preserve">  </v>
      </c>
      <c r="AI15" s="248"/>
      <c r="AJ15" s="274" t="str">
        <f t="shared" si="11"/>
        <v/>
      </c>
      <c r="AK15" s="245"/>
      <c r="AL15" s="248"/>
      <c r="AM15" s="274" t="str">
        <f t="shared" si="12"/>
        <v/>
      </c>
      <c r="AP15" s="337"/>
      <c r="AS15" s="249"/>
      <c r="AT15" s="234">
        <f t="shared" ca="1" si="13"/>
        <v>0</v>
      </c>
      <c r="AU15" s="244">
        <f t="shared" si="14"/>
        <v>0</v>
      </c>
      <c r="AW15" s="249"/>
      <c r="AX15" s="234">
        <f t="shared" ca="1" si="15"/>
        <v>0</v>
      </c>
      <c r="AY15" s="244">
        <f t="shared" si="16"/>
        <v>0</v>
      </c>
      <c r="BA15" s="249"/>
      <c r="BB15" s="234">
        <f t="shared" ca="1" si="17"/>
        <v>0</v>
      </c>
      <c r="BC15" s="244">
        <f t="shared" si="18"/>
        <v>0</v>
      </c>
      <c r="BE15" s="248"/>
      <c r="BF15" s="234">
        <f t="shared" ca="1" si="19"/>
        <v>0</v>
      </c>
      <c r="BG15" s="244">
        <f t="shared" si="20"/>
        <v>0</v>
      </c>
      <c r="BI15" s="248"/>
      <c r="BJ15" s="234">
        <f t="shared" ca="1" si="21"/>
        <v>0</v>
      </c>
      <c r="BK15" s="244">
        <f t="shared" si="22"/>
        <v>0</v>
      </c>
      <c r="BM15" s="248"/>
      <c r="BN15" s="234">
        <f t="shared" ca="1" si="23"/>
        <v>0</v>
      </c>
      <c r="BO15" s="244">
        <f t="shared" si="24"/>
        <v>0</v>
      </c>
      <c r="BQ15" s="248"/>
      <c r="BR15" s="234">
        <f t="shared" ca="1" si="25"/>
        <v>0</v>
      </c>
      <c r="BS15" s="244">
        <f t="shared" si="26"/>
        <v>0</v>
      </c>
      <c r="BU15" s="248"/>
      <c r="BV15" s="234">
        <f t="shared" ca="1" si="27"/>
        <v>0</v>
      </c>
      <c r="BW15" s="244">
        <f t="shared" si="28"/>
        <v>0</v>
      </c>
      <c r="BY15" s="248"/>
      <c r="BZ15" s="234">
        <f t="shared" ca="1" si="29"/>
        <v>0</v>
      </c>
      <c r="CA15" s="244">
        <f t="shared" si="30"/>
        <v>0</v>
      </c>
      <c r="CC15" s="248"/>
      <c r="CD15" s="280">
        <f t="shared" ca="1" si="31"/>
        <v>0</v>
      </c>
      <c r="CE15" s="280">
        <f t="shared" si="32"/>
        <v>0</v>
      </c>
      <c r="CG15" s="280" t="str">
        <f t="shared" si="33"/>
        <v/>
      </c>
      <c r="CH15" s="281" t="e">
        <f ca="1">IF(OR(AP15=1,AP15=2),ROUND(CG15,2)&amp;"%",(VLOOKUP(INT(CG15),INDIRECT(VLOOKUP($R$6,Code!$B$35:$C$38,2,FALSE)),2,FALSE)))</f>
        <v>#VALUE!</v>
      </c>
      <c r="CI15" s="247" t="str">
        <f t="shared" ca="1" si="36"/>
        <v/>
      </c>
      <c r="CJ15" s="240"/>
      <c r="CK15" s="234"/>
      <c r="CL15" s="234">
        <f t="shared" si="34"/>
        <v>0</v>
      </c>
      <c r="CM15" s="275">
        <f t="shared" ca="1" si="35"/>
        <v>0</v>
      </c>
      <c r="CP15" s="248">
        <v>3</v>
      </c>
    </row>
    <row r="16" spans="9:94" ht="18.75" x14ac:dyDescent="0.25">
      <c r="I16" s="306">
        <v>4</v>
      </c>
      <c r="J16" s="335"/>
      <c r="K16" s="275" t="s">
        <v>473</v>
      </c>
      <c r="L16" s="275" t="str">
        <f t="shared" si="3"/>
        <v>,</v>
      </c>
      <c r="M16" s="235" t="s">
        <v>120</v>
      </c>
      <c r="O16" s="275" t="str">
        <f t="shared" si="4"/>
        <v/>
      </c>
      <c r="R16" s="335"/>
      <c r="S16" s="275" t="s">
        <v>473</v>
      </c>
      <c r="T16" s="275" t="str">
        <f t="shared" si="5"/>
        <v>,</v>
      </c>
      <c r="W16" s="275" t="str">
        <f t="shared" si="6"/>
        <v/>
      </c>
      <c r="Y16" s="275" t="str">
        <f t="shared" si="7"/>
        <v/>
      </c>
      <c r="Z16" s="275" t="str">
        <f t="shared" si="8"/>
        <v xml:space="preserve">  </v>
      </c>
      <c r="AB16" s="336"/>
      <c r="AC16" s="336"/>
      <c r="AE16" s="275" t="str">
        <f t="shared" si="9"/>
        <v/>
      </c>
      <c r="AF16" s="275" t="str">
        <f t="shared" si="10"/>
        <v xml:space="preserve">  </v>
      </c>
      <c r="AI16" s="248"/>
      <c r="AJ16" s="274" t="str">
        <f t="shared" si="11"/>
        <v/>
      </c>
      <c r="AK16" s="245"/>
      <c r="AL16" s="248"/>
      <c r="AM16" s="274" t="str">
        <f t="shared" si="12"/>
        <v/>
      </c>
      <c r="AP16" s="337"/>
      <c r="AS16" s="249"/>
      <c r="AT16" s="234">
        <f t="shared" ca="1" si="13"/>
        <v>0</v>
      </c>
      <c r="AU16" s="244">
        <f t="shared" si="14"/>
        <v>0</v>
      </c>
      <c r="AW16" s="249"/>
      <c r="AX16" s="234">
        <f t="shared" ca="1" si="15"/>
        <v>0</v>
      </c>
      <c r="AY16" s="244">
        <f t="shared" si="16"/>
        <v>0</v>
      </c>
      <c r="BA16" s="249"/>
      <c r="BB16" s="234">
        <f t="shared" ca="1" si="17"/>
        <v>0</v>
      </c>
      <c r="BC16" s="244">
        <f t="shared" si="18"/>
        <v>0</v>
      </c>
      <c r="BE16" s="248"/>
      <c r="BF16" s="234">
        <f t="shared" ca="1" si="19"/>
        <v>0</v>
      </c>
      <c r="BG16" s="244">
        <f t="shared" si="20"/>
        <v>0</v>
      </c>
      <c r="BI16" s="248"/>
      <c r="BJ16" s="234">
        <f t="shared" ca="1" si="21"/>
        <v>0</v>
      </c>
      <c r="BK16" s="244">
        <f t="shared" si="22"/>
        <v>0</v>
      </c>
      <c r="BM16" s="248"/>
      <c r="BN16" s="234">
        <f t="shared" ca="1" si="23"/>
        <v>0</v>
      </c>
      <c r="BO16" s="244">
        <f t="shared" si="24"/>
        <v>0</v>
      </c>
      <c r="BQ16" s="248"/>
      <c r="BR16" s="234">
        <f t="shared" ca="1" si="25"/>
        <v>0</v>
      </c>
      <c r="BS16" s="244">
        <f t="shared" si="26"/>
        <v>0</v>
      </c>
      <c r="BU16" s="248"/>
      <c r="BV16" s="234">
        <f t="shared" ca="1" si="27"/>
        <v>0</v>
      </c>
      <c r="BW16" s="244">
        <f t="shared" si="28"/>
        <v>0</v>
      </c>
      <c r="BY16" s="248"/>
      <c r="BZ16" s="234">
        <f t="shared" ca="1" si="29"/>
        <v>0</v>
      </c>
      <c r="CA16" s="244">
        <f t="shared" si="30"/>
        <v>0</v>
      </c>
      <c r="CC16" s="248"/>
      <c r="CD16" s="280">
        <f t="shared" ca="1" si="31"/>
        <v>0</v>
      </c>
      <c r="CE16" s="280">
        <f t="shared" si="32"/>
        <v>0</v>
      </c>
      <c r="CG16" s="280" t="str">
        <f t="shared" si="33"/>
        <v/>
      </c>
      <c r="CH16" s="281" t="e">
        <f ca="1">IF(OR(AP16=1,AP16=2),ROUND(CG16,2)&amp;"%",(VLOOKUP(INT(CG16),INDIRECT(VLOOKUP($R$6,Code!$B$35:$C$38,2,FALSE)),2,FALSE)))</f>
        <v>#VALUE!</v>
      </c>
      <c r="CI16" s="247" t="str">
        <f t="shared" ca="1" si="36"/>
        <v/>
      </c>
      <c r="CJ16" s="240"/>
      <c r="CK16" s="234"/>
      <c r="CL16" s="234">
        <f t="shared" si="34"/>
        <v>0</v>
      </c>
      <c r="CM16" s="275">
        <f t="shared" ca="1" si="35"/>
        <v>0</v>
      </c>
      <c r="CP16" s="248">
        <v>4</v>
      </c>
    </row>
    <row r="17" spans="9:94" ht="18.75" x14ac:dyDescent="0.25">
      <c r="I17" s="306">
        <v>5</v>
      </c>
      <c r="J17" s="335"/>
      <c r="K17" s="275" t="s">
        <v>473</v>
      </c>
      <c r="L17" s="275" t="str">
        <f t="shared" si="3"/>
        <v>,</v>
      </c>
      <c r="M17" s="235" t="s">
        <v>120</v>
      </c>
      <c r="O17" s="275" t="str">
        <f t="shared" si="4"/>
        <v/>
      </c>
      <c r="R17" s="335"/>
      <c r="S17" s="275" t="s">
        <v>473</v>
      </c>
      <c r="T17" s="275" t="str">
        <f t="shared" si="5"/>
        <v>,</v>
      </c>
      <c r="W17" s="275" t="str">
        <f t="shared" si="6"/>
        <v/>
      </c>
      <c r="Y17" s="275" t="str">
        <f t="shared" si="7"/>
        <v/>
      </c>
      <c r="Z17" s="275" t="str">
        <f t="shared" si="8"/>
        <v xml:space="preserve">  </v>
      </c>
      <c r="AB17" s="336"/>
      <c r="AC17" s="336"/>
      <c r="AE17" s="275" t="str">
        <f t="shared" si="9"/>
        <v/>
      </c>
      <c r="AF17" s="275" t="str">
        <f t="shared" si="10"/>
        <v xml:space="preserve">  </v>
      </c>
      <c r="AI17" s="248"/>
      <c r="AJ17" s="274" t="str">
        <f t="shared" si="11"/>
        <v/>
      </c>
      <c r="AK17" s="245"/>
      <c r="AL17" s="248"/>
      <c r="AM17" s="274" t="str">
        <f t="shared" si="12"/>
        <v/>
      </c>
      <c r="AP17" s="337"/>
      <c r="AS17" s="249"/>
      <c r="AT17" s="234">
        <f t="shared" ca="1" si="13"/>
        <v>0</v>
      </c>
      <c r="AU17" s="244">
        <f t="shared" si="14"/>
        <v>0</v>
      </c>
      <c r="AW17" s="249"/>
      <c r="AX17" s="234">
        <f t="shared" ca="1" si="15"/>
        <v>0</v>
      </c>
      <c r="AY17" s="244">
        <f t="shared" si="16"/>
        <v>0</v>
      </c>
      <c r="BA17" s="249"/>
      <c r="BB17" s="234">
        <f t="shared" ca="1" si="17"/>
        <v>0</v>
      </c>
      <c r="BC17" s="244">
        <f t="shared" si="18"/>
        <v>0</v>
      </c>
      <c r="BE17" s="248"/>
      <c r="BF17" s="234">
        <f t="shared" ca="1" si="19"/>
        <v>0</v>
      </c>
      <c r="BG17" s="244">
        <f t="shared" si="20"/>
        <v>0</v>
      </c>
      <c r="BI17" s="248"/>
      <c r="BJ17" s="234">
        <f t="shared" ca="1" si="21"/>
        <v>0</v>
      </c>
      <c r="BK17" s="244">
        <f t="shared" si="22"/>
        <v>0</v>
      </c>
      <c r="BM17" s="248"/>
      <c r="BN17" s="234">
        <f t="shared" ca="1" si="23"/>
        <v>0</v>
      </c>
      <c r="BO17" s="244">
        <f t="shared" si="24"/>
        <v>0</v>
      </c>
      <c r="BQ17" s="248"/>
      <c r="BR17" s="234">
        <f t="shared" ca="1" si="25"/>
        <v>0</v>
      </c>
      <c r="BS17" s="244">
        <f t="shared" si="26"/>
        <v>0</v>
      </c>
      <c r="BU17" s="248"/>
      <c r="BV17" s="234">
        <f t="shared" ca="1" si="27"/>
        <v>0</v>
      </c>
      <c r="BW17" s="244">
        <f t="shared" si="28"/>
        <v>0</v>
      </c>
      <c r="BY17" s="248"/>
      <c r="BZ17" s="234">
        <f t="shared" ca="1" si="29"/>
        <v>0</v>
      </c>
      <c r="CA17" s="244">
        <f t="shared" si="30"/>
        <v>0</v>
      </c>
      <c r="CC17" s="248"/>
      <c r="CD17" s="280">
        <f t="shared" ca="1" si="31"/>
        <v>0</v>
      </c>
      <c r="CE17" s="280">
        <f t="shared" si="32"/>
        <v>0</v>
      </c>
      <c r="CG17" s="280" t="str">
        <f t="shared" si="33"/>
        <v/>
      </c>
      <c r="CH17" s="281" t="e">
        <f ca="1">IF(OR(AP17=1,AP17=2),ROUND(CG17,2)&amp;"%",(VLOOKUP(INT(CG17),INDIRECT(VLOOKUP($R$6,Code!$B$35:$C$38,2,FALSE)),2,FALSE)))</f>
        <v>#VALUE!</v>
      </c>
      <c r="CI17" s="247" t="str">
        <f t="shared" ca="1" si="36"/>
        <v/>
      </c>
      <c r="CJ17" s="240"/>
      <c r="CK17" s="234"/>
      <c r="CL17" s="234">
        <f t="shared" si="34"/>
        <v>0</v>
      </c>
      <c r="CM17" s="275">
        <f t="shared" ca="1" si="35"/>
        <v>0</v>
      </c>
      <c r="CP17" s="248"/>
    </row>
    <row r="18" spans="9:94" ht="18.75" x14ac:dyDescent="0.25">
      <c r="I18" s="306">
        <v>6</v>
      </c>
      <c r="J18" s="335"/>
      <c r="K18" s="275" t="s">
        <v>473</v>
      </c>
      <c r="L18" s="275" t="str">
        <f t="shared" si="3"/>
        <v>,</v>
      </c>
      <c r="M18" s="235" t="s">
        <v>120</v>
      </c>
      <c r="O18" s="275" t="str">
        <f t="shared" si="4"/>
        <v/>
      </c>
      <c r="R18" s="335"/>
      <c r="S18" s="275" t="s">
        <v>473</v>
      </c>
      <c r="T18" s="275" t="str">
        <f t="shared" si="5"/>
        <v>,</v>
      </c>
      <c r="W18" s="275" t="str">
        <f t="shared" si="6"/>
        <v/>
      </c>
      <c r="Y18" s="275" t="str">
        <f t="shared" si="7"/>
        <v/>
      </c>
      <c r="Z18" s="275" t="str">
        <f t="shared" si="8"/>
        <v xml:space="preserve">  </v>
      </c>
      <c r="AB18" s="336"/>
      <c r="AC18" s="336"/>
      <c r="AE18" s="275" t="str">
        <f t="shared" si="9"/>
        <v/>
      </c>
      <c r="AF18" s="275" t="str">
        <f t="shared" si="10"/>
        <v xml:space="preserve">  </v>
      </c>
      <c r="AI18" s="248"/>
      <c r="AJ18" s="274" t="str">
        <f t="shared" si="11"/>
        <v/>
      </c>
      <c r="AK18" s="245"/>
      <c r="AL18" s="248"/>
      <c r="AM18" s="274" t="str">
        <f t="shared" si="12"/>
        <v/>
      </c>
      <c r="AP18" s="337"/>
      <c r="AS18" s="249"/>
      <c r="AT18" s="234">
        <f t="shared" ca="1" si="13"/>
        <v>0</v>
      </c>
      <c r="AU18" s="244">
        <f t="shared" si="14"/>
        <v>0</v>
      </c>
      <c r="AW18" s="249"/>
      <c r="AX18" s="234">
        <f t="shared" ca="1" si="15"/>
        <v>0</v>
      </c>
      <c r="AY18" s="244">
        <f t="shared" si="16"/>
        <v>0</v>
      </c>
      <c r="BA18" s="249"/>
      <c r="BB18" s="234">
        <f t="shared" ca="1" si="17"/>
        <v>0</v>
      </c>
      <c r="BC18" s="244">
        <f t="shared" si="18"/>
        <v>0</v>
      </c>
      <c r="BE18" s="248"/>
      <c r="BF18" s="234">
        <f t="shared" ca="1" si="19"/>
        <v>0</v>
      </c>
      <c r="BG18" s="244">
        <f t="shared" si="20"/>
        <v>0</v>
      </c>
      <c r="BI18" s="248"/>
      <c r="BJ18" s="234">
        <f t="shared" ca="1" si="21"/>
        <v>0</v>
      </c>
      <c r="BK18" s="244">
        <f t="shared" si="22"/>
        <v>0</v>
      </c>
      <c r="BM18" s="248"/>
      <c r="BN18" s="234">
        <f t="shared" ca="1" si="23"/>
        <v>0</v>
      </c>
      <c r="BO18" s="244">
        <f t="shared" si="24"/>
        <v>0</v>
      </c>
      <c r="BQ18" s="248"/>
      <c r="BR18" s="234">
        <f t="shared" ca="1" si="25"/>
        <v>0</v>
      </c>
      <c r="BS18" s="244">
        <f t="shared" si="26"/>
        <v>0</v>
      </c>
      <c r="BU18" s="248"/>
      <c r="BV18" s="234">
        <f t="shared" ca="1" si="27"/>
        <v>0</v>
      </c>
      <c r="BW18" s="244">
        <f t="shared" si="28"/>
        <v>0</v>
      </c>
      <c r="BY18" s="248"/>
      <c r="BZ18" s="234">
        <f t="shared" ca="1" si="29"/>
        <v>0</v>
      </c>
      <c r="CA18" s="244">
        <f t="shared" si="30"/>
        <v>0</v>
      </c>
      <c r="CC18" s="248"/>
      <c r="CD18" s="280">
        <f t="shared" ca="1" si="31"/>
        <v>0</v>
      </c>
      <c r="CE18" s="280">
        <f t="shared" si="32"/>
        <v>0</v>
      </c>
      <c r="CG18" s="280" t="str">
        <f t="shared" si="33"/>
        <v/>
      </c>
      <c r="CH18" s="281" t="e">
        <f ca="1">IF(OR(AP18=1,AP18=2),ROUND(CG18,2)&amp;"%",(VLOOKUP(INT(CG18),INDIRECT(VLOOKUP($R$6,Code!$B$35:$C$38,2,FALSE)),2,FALSE)))</f>
        <v>#VALUE!</v>
      </c>
      <c r="CI18" s="247" t="str">
        <f t="shared" ca="1" si="36"/>
        <v/>
      </c>
      <c r="CJ18" s="240"/>
      <c r="CK18" s="234"/>
      <c r="CL18" s="234">
        <f t="shared" si="34"/>
        <v>0</v>
      </c>
      <c r="CM18" s="275">
        <f t="shared" ca="1" si="35"/>
        <v>0</v>
      </c>
      <c r="CP18" s="248"/>
    </row>
    <row r="19" spans="9:94" ht="18.75" x14ac:dyDescent="0.25">
      <c r="I19" s="306">
        <v>7</v>
      </c>
      <c r="J19" s="335"/>
      <c r="K19" s="275" t="s">
        <v>473</v>
      </c>
      <c r="L19" s="275" t="str">
        <f t="shared" si="3"/>
        <v>,</v>
      </c>
      <c r="M19" s="235" t="s">
        <v>120</v>
      </c>
      <c r="O19" s="275" t="str">
        <f t="shared" si="4"/>
        <v/>
      </c>
      <c r="R19" s="335"/>
      <c r="S19" s="275" t="s">
        <v>473</v>
      </c>
      <c r="T19" s="275" t="str">
        <f t="shared" si="5"/>
        <v>,</v>
      </c>
      <c r="W19" s="275" t="str">
        <f t="shared" si="6"/>
        <v/>
      </c>
      <c r="Y19" s="275" t="str">
        <f t="shared" si="7"/>
        <v/>
      </c>
      <c r="Z19" s="275" t="str">
        <f t="shared" si="8"/>
        <v xml:space="preserve">  </v>
      </c>
      <c r="AB19" s="336"/>
      <c r="AC19" s="336"/>
      <c r="AE19" s="275" t="str">
        <f t="shared" si="9"/>
        <v/>
      </c>
      <c r="AF19" s="275" t="str">
        <f t="shared" si="10"/>
        <v xml:space="preserve">  </v>
      </c>
      <c r="AI19" s="248"/>
      <c r="AJ19" s="274" t="str">
        <f t="shared" si="11"/>
        <v/>
      </c>
      <c r="AK19" s="245"/>
      <c r="AL19" s="248"/>
      <c r="AM19" s="274" t="str">
        <f t="shared" si="12"/>
        <v/>
      </c>
      <c r="AP19" s="337"/>
      <c r="AS19" s="249"/>
      <c r="AT19" s="234">
        <f t="shared" ca="1" si="13"/>
        <v>0</v>
      </c>
      <c r="AU19" s="244">
        <f t="shared" si="14"/>
        <v>0</v>
      </c>
      <c r="AW19" s="249"/>
      <c r="AX19" s="234">
        <f t="shared" ca="1" si="15"/>
        <v>0</v>
      </c>
      <c r="AY19" s="244">
        <f t="shared" si="16"/>
        <v>0</v>
      </c>
      <c r="BA19" s="249"/>
      <c r="BB19" s="234">
        <f t="shared" ca="1" si="17"/>
        <v>0</v>
      </c>
      <c r="BC19" s="244">
        <f t="shared" si="18"/>
        <v>0</v>
      </c>
      <c r="BE19" s="248"/>
      <c r="BF19" s="234">
        <f t="shared" ca="1" si="19"/>
        <v>0</v>
      </c>
      <c r="BG19" s="244">
        <f t="shared" si="20"/>
        <v>0</v>
      </c>
      <c r="BI19" s="248"/>
      <c r="BJ19" s="234">
        <f t="shared" ca="1" si="21"/>
        <v>0</v>
      </c>
      <c r="BK19" s="244">
        <f t="shared" si="22"/>
        <v>0</v>
      </c>
      <c r="BM19" s="248"/>
      <c r="BN19" s="234">
        <f t="shared" ca="1" si="23"/>
        <v>0</v>
      </c>
      <c r="BO19" s="244">
        <f t="shared" si="24"/>
        <v>0</v>
      </c>
      <c r="BQ19" s="248"/>
      <c r="BR19" s="234">
        <f t="shared" ca="1" si="25"/>
        <v>0</v>
      </c>
      <c r="BS19" s="244">
        <f t="shared" si="26"/>
        <v>0</v>
      </c>
      <c r="BU19" s="248"/>
      <c r="BV19" s="234">
        <f t="shared" ca="1" si="27"/>
        <v>0</v>
      </c>
      <c r="BW19" s="244">
        <f t="shared" si="28"/>
        <v>0</v>
      </c>
      <c r="BY19" s="248"/>
      <c r="BZ19" s="234">
        <f t="shared" ca="1" si="29"/>
        <v>0</v>
      </c>
      <c r="CA19" s="244">
        <f t="shared" si="30"/>
        <v>0</v>
      </c>
      <c r="CC19" s="248"/>
      <c r="CD19" s="280">
        <f t="shared" ca="1" si="31"/>
        <v>0</v>
      </c>
      <c r="CE19" s="280">
        <f t="shared" si="32"/>
        <v>0</v>
      </c>
      <c r="CG19" s="280" t="str">
        <f t="shared" si="33"/>
        <v/>
      </c>
      <c r="CH19" s="281" t="e">
        <f ca="1">IF(OR(AP19=1,AP19=2),ROUND(CG19,2)&amp;"%",(VLOOKUP(INT(CG19),INDIRECT(VLOOKUP($R$6,Code!$B$35:$C$38,2,FALSE)),2,FALSE)))</f>
        <v>#VALUE!</v>
      </c>
      <c r="CI19" s="247" t="str">
        <f t="shared" ca="1" si="36"/>
        <v/>
      </c>
      <c r="CJ19" s="240"/>
      <c r="CK19" s="234"/>
      <c r="CL19" s="234">
        <f t="shared" si="34"/>
        <v>0</v>
      </c>
      <c r="CM19" s="275">
        <f t="shared" ca="1" si="35"/>
        <v>0</v>
      </c>
      <c r="CP19" s="248"/>
    </row>
    <row r="20" spans="9:94" ht="18.75" x14ac:dyDescent="0.25">
      <c r="I20" s="306">
        <v>8</v>
      </c>
      <c r="J20" s="335"/>
      <c r="K20" s="275" t="s">
        <v>473</v>
      </c>
      <c r="L20" s="275" t="str">
        <f t="shared" si="3"/>
        <v>,</v>
      </c>
      <c r="M20" s="235" t="s">
        <v>120</v>
      </c>
      <c r="O20" s="275" t="str">
        <f t="shared" si="4"/>
        <v/>
      </c>
      <c r="R20" s="335"/>
      <c r="S20" s="275" t="s">
        <v>473</v>
      </c>
      <c r="T20" s="275" t="str">
        <f t="shared" si="5"/>
        <v>,</v>
      </c>
      <c r="W20" s="275" t="str">
        <f t="shared" si="6"/>
        <v/>
      </c>
      <c r="Y20" s="275" t="str">
        <f t="shared" si="7"/>
        <v/>
      </c>
      <c r="Z20" s="275" t="str">
        <f t="shared" si="8"/>
        <v xml:space="preserve">  </v>
      </c>
      <c r="AB20" s="336"/>
      <c r="AC20" s="336"/>
      <c r="AE20" s="275" t="str">
        <f t="shared" si="9"/>
        <v/>
      </c>
      <c r="AF20" s="275" t="str">
        <f t="shared" si="10"/>
        <v xml:space="preserve">  </v>
      </c>
      <c r="AI20" s="248"/>
      <c r="AJ20" s="274" t="str">
        <f t="shared" si="11"/>
        <v/>
      </c>
      <c r="AK20" s="245"/>
      <c r="AL20" s="248"/>
      <c r="AM20" s="274" t="str">
        <f t="shared" si="12"/>
        <v/>
      </c>
      <c r="AP20" s="337"/>
      <c r="AS20" s="249"/>
      <c r="AT20" s="234">
        <f t="shared" ca="1" si="13"/>
        <v>0</v>
      </c>
      <c r="AU20" s="244">
        <f t="shared" si="14"/>
        <v>0</v>
      </c>
      <c r="AW20" s="249"/>
      <c r="AX20" s="234">
        <f t="shared" ca="1" si="15"/>
        <v>0</v>
      </c>
      <c r="AY20" s="244">
        <f t="shared" si="16"/>
        <v>0</v>
      </c>
      <c r="BA20" s="249"/>
      <c r="BB20" s="234">
        <f t="shared" ca="1" si="17"/>
        <v>0</v>
      </c>
      <c r="BC20" s="244">
        <f t="shared" si="18"/>
        <v>0</v>
      </c>
      <c r="BE20" s="248"/>
      <c r="BF20" s="234">
        <f t="shared" ca="1" si="19"/>
        <v>0</v>
      </c>
      <c r="BG20" s="244">
        <f t="shared" si="20"/>
        <v>0</v>
      </c>
      <c r="BI20" s="248"/>
      <c r="BJ20" s="234">
        <f t="shared" ca="1" si="21"/>
        <v>0</v>
      </c>
      <c r="BK20" s="244">
        <f t="shared" si="22"/>
        <v>0</v>
      </c>
      <c r="BM20" s="248"/>
      <c r="BN20" s="234">
        <f t="shared" ca="1" si="23"/>
        <v>0</v>
      </c>
      <c r="BO20" s="244">
        <f t="shared" si="24"/>
        <v>0</v>
      </c>
      <c r="BQ20" s="248"/>
      <c r="BR20" s="234">
        <f t="shared" ca="1" si="25"/>
        <v>0</v>
      </c>
      <c r="BS20" s="244">
        <f t="shared" si="26"/>
        <v>0</v>
      </c>
      <c r="BU20" s="248"/>
      <c r="BV20" s="234">
        <f t="shared" ca="1" si="27"/>
        <v>0</v>
      </c>
      <c r="BW20" s="244">
        <f t="shared" si="28"/>
        <v>0</v>
      </c>
      <c r="BY20" s="248"/>
      <c r="BZ20" s="234">
        <f t="shared" ca="1" si="29"/>
        <v>0</v>
      </c>
      <c r="CA20" s="244">
        <f t="shared" si="30"/>
        <v>0</v>
      </c>
      <c r="CC20" s="248"/>
      <c r="CD20" s="280">
        <f t="shared" ca="1" si="31"/>
        <v>0</v>
      </c>
      <c r="CE20" s="280">
        <f t="shared" si="32"/>
        <v>0</v>
      </c>
      <c r="CG20" s="280" t="str">
        <f t="shared" si="33"/>
        <v/>
      </c>
      <c r="CH20" s="281" t="e">
        <f ca="1">IF(OR(AP20=1,AP20=2),ROUND(CG20,2)&amp;"%",(VLOOKUP(INT(CG20),INDIRECT(VLOOKUP($R$6,Code!$B$35:$C$38,2,FALSE)),2,FALSE)))</f>
        <v>#VALUE!</v>
      </c>
      <c r="CI20" s="247" t="str">
        <f t="shared" ca="1" si="36"/>
        <v/>
      </c>
      <c r="CJ20" s="240"/>
      <c r="CK20" s="234"/>
      <c r="CL20" s="234">
        <f t="shared" si="34"/>
        <v>0</v>
      </c>
      <c r="CM20" s="275">
        <f t="shared" ca="1" si="35"/>
        <v>0</v>
      </c>
      <c r="CP20" s="248"/>
    </row>
    <row r="21" spans="9:94" ht="18.75" x14ac:dyDescent="0.25">
      <c r="I21" s="306">
        <v>9</v>
      </c>
      <c r="J21" s="335"/>
      <c r="K21" s="275" t="s">
        <v>473</v>
      </c>
      <c r="L21" s="275" t="str">
        <f t="shared" si="3"/>
        <v>,</v>
      </c>
      <c r="M21" s="235" t="s">
        <v>120</v>
      </c>
      <c r="O21" s="275" t="str">
        <f t="shared" si="4"/>
        <v/>
      </c>
      <c r="R21" s="335"/>
      <c r="S21" s="275" t="s">
        <v>473</v>
      </c>
      <c r="T21" s="275" t="str">
        <f t="shared" si="5"/>
        <v>,</v>
      </c>
      <c r="W21" s="275" t="str">
        <f t="shared" si="6"/>
        <v/>
      </c>
      <c r="Y21" s="275" t="str">
        <f t="shared" si="7"/>
        <v/>
      </c>
      <c r="Z21" s="275" t="str">
        <f t="shared" si="8"/>
        <v xml:space="preserve">  </v>
      </c>
      <c r="AB21" s="336"/>
      <c r="AC21" s="336"/>
      <c r="AE21" s="275" t="str">
        <f t="shared" si="9"/>
        <v/>
      </c>
      <c r="AF21" s="275" t="str">
        <f t="shared" si="10"/>
        <v xml:space="preserve">  </v>
      </c>
      <c r="AI21" s="248"/>
      <c r="AJ21" s="274" t="str">
        <f t="shared" si="11"/>
        <v/>
      </c>
      <c r="AK21" s="245"/>
      <c r="AL21" s="248"/>
      <c r="AM21" s="274" t="str">
        <f t="shared" si="12"/>
        <v/>
      </c>
      <c r="AP21" s="337"/>
      <c r="AS21" s="249"/>
      <c r="AT21" s="234">
        <f t="shared" ca="1" si="13"/>
        <v>0</v>
      </c>
      <c r="AU21" s="244">
        <f t="shared" si="14"/>
        <v>0</v>
      </c>
      <c r="AW21" s="249"/>
      <c r="AX21" s="234">
        <f t="shared" ca="1" si="15"/>
        <v>0</v>
      </c>
      <c r="AY21" s="244">
        <f t="shared" si="16"/>
        <v>0</v>
      </c>
      <c r="BA21" s="249"/>
      <c r="BB21" s="234">
        <f t="shared" ca="1" si="17"/>
        <v>0</v>
      </c>
      <c r="BC21" s="244">
        <f t="shared" si="18"/>
        <v>0</v>
      </c>
      <c r="BE21" s="248"/>
      <c r="BF21" s="234">
        <f t="shared" ca="1" si="19"/>
        <v>0</v>
      </c>
      <c r="BG21" s="244">
        <f t="shared" si="20"/>
        <v>0</v>
      </c>
      <c r="BI21" s="248"/>
      <c r="BJ21" s="234">
        <f t="shared" ca="1" si="21"/>
        <v>0</v>
      </c>
      <c r="BK21" s="244">
        <f t="shared" si="22"/>
        <v>0</v>
      </c>
      <c r="BM21" s="248"/>
      <c r="BN21" s="234">
        <f t="shared" ca="1" si="23"/>
        <v>0</v>
      </c>
      <c r="BO21" s="244">
        <f t="shared" si="24"/>
        <v>0</v>
      </c>
      <c r="BQ21" s="248"/>
      <c r="BR21" s="234">
        <f t="shared" ca="1" si="25"/>
        <v>0</v>
      </c>
      <c r="BS21" s="244">
        <f t="shared" si="26"/>
        <v>0</v>
      </c>
      <c r="BU21" s="248"/>
      <c r="BV21" s="234">
        <f t="shared" ca="1" si="27"/>
        <v>0</v>
      </c>
      <c r="BW21" s="244">
        <f t="shared" si="28"/>
        <v>0</v>
      </c>
      <c r="BY21" s="248"/>
      <c r="BZ21" s="234">
        <f t="shared" ca="1" si="29"/>
        <v>0</v>
      </c>
      <c r="CA21" s="244">
        <f t="shared" si="30"/>
        <v>0</v>
      </c>
      <c r="CC21" s="248"/>
      <c r="CD21" s="280">
        <f t="shared" ca="1" si="31"/>
        <v>0</v>
      </c>
      <c r="CE21" s="280">
        <f t="shared" si="32"/>
        <v>0</v>
      </c>
      <c r="CG21" s="280" t="str">
        <f t="shared" si="33"/>
        <v/>
      </c>
      <c r="CH21" s="281" t="e">
        <f ca="1">IF(OR(AP21=1,AP21=2),ROUND(CG21,2)&amp;"%",(VLOOKUP(INT(CG21),INDIRECT(VLOOKUP($R$6,Code!$B$35:$C$38,2,FALSE)),2,FALSE)))</f>
        <v>#VALUE!</v>
      </c>
      <c r="CI21" s="247" t="str">
        <f t="shared" ca="1" si="36"/>
        <v/>
      </c>
      <c r="CJ21" s="240"/>
      <c r="CK21" s="234"/>
      <c r="CL21" s="234">
        <f t="shared" si="34"/>
        <v>0</v>
      </c>
      <c r="CM21" s="275">
        <f t="shared" ca="1" si="35"/>
        <v>0</v>
      </c>
      <c r="CP21" s="248"/>
    </row>
    <row r="22" spans="9:94" ht="18.75" x14ac:dyDescent="0.25">
      <c r="I22" s="306">
        <v>10</v>
      </c>
      <c r="J22" s="335"/>
      <c r="K22" s="275" t="s">
        <v>473</v>
      </c>
      <c r="L22" s="275" t="str">
        <f t="shared" si="3"/>
        <v>,</v>
      </c>
      <c r="M22" s="235" t="s">
        <v>120</v>
      </c>
      <c r="O22" s="275" t="str">
        <f t="shared" si="4"/>
        <v/>
      </c>
      <c r="R22" s="335"/>
      <c r="S22" s="275" t="s">
        <v>473</v>
      </c>
      <c r="T22" s="275" t="str">
        <f t="shared" si="5"/>
        <v>,</v>
      </c>
      <c r="W22" s="275" t="str">
        <f t="shared" si="6"/>
        <v/>
      </c>
      <c r="Y22" s="275" t="str">
        <f t="shared" si="7"/>
        <v/>
      </c>
      <c r="Z22" s="275" t="str">
        <f t="shared" si="8"/>
        <v xml:space="preserve">  </v>
      </c>
      <c r="AB22" s="336"/>
      <c r="AC22" s="336"/>
      <c r="AE22" s="275" t="str">
        <f t="shared" si="9"/>
        <v/>
      </c>
      <c r="AF22" s="275" t="str">
        <f t="shared" si="10"/>
        <v xml:space="preserve">  </v>
      </c>
      <c r="AI22" s="248"/>
      <c r="AJ22" s="274" t="str">
        <f t="shared" si="11"/>
        <v/>
      </c>
      <c r="AK22" s="245"/>
      <c r="AL22" s="248"/>
      <c r="AM22" s="274" t="str">
        <f t="shared" si="12"/>
        <v/>
      </c>
      <c r="AP22" s="337"/>
      <c r="AS22" s="249"/>
      <c r="AT22" s="234">
        <f t="shared" ca="1" si="13"/>
        <v>0</v>
      </c>
      <c r="AU22" s="244">
        <f t="shared" si="14"/>
        <v>0</v>
      </c>
      <c r="AW22" s="249"/>
      <c r="AX22" s="234">
        <f t="shared" ca="1" si="15"/>
        <v>0</v>
      </c>
      <c r="AY22" s="244">
        <f t="shared" si="16"/>
        <v>0</v>
      </c>
      <c r="BA22" s="249"/>
      <c r="BB22" s="234">
        <f t="shared" ca="1" si="17"/>
        <v>0</v>
      </c>
      <c r="BC22" s="244">
        <f t="shared" si="18"/>
        <v>0</v>
      </c>
      <c r="BE22" s="248"/>
      <c r="BF22" s="234">
        <f t="shared" ca="1" si="19"/>
        <v>0</v>
      </c>
      <c r="BG22" s="244">
        <f t="shared" si="20"/>
        <v>0</v>
      </c>
      <c r="BI22" s="248"/>
      <c r="BJ22" s="234">
        <f t="shared" ca="1" si="21"/>
        <v>0</v>
      </c>
      <c r="BK22" s="244">
        <f t="shared" si="22"/>
        <v>0</v>
      </c>
      <c r="BM22" s="248"/>
      <c r="BN22" s="234">
        <f t="shared" ca="1" si="23"/>
        <v>0</v>
      </c>
      <c r="BO22" s="244">
        <f t="shared" si="24"/>
        <v>0</v>
      </c>
      <c r="BQ22" s="248"/>
      <c r="BR22" s="234">
        <f t="shared" ca="1" si="25"/>
        <v>0</v>
      </c>
      <c r="BS22" s="244">
        <f t="shared" si="26"/>
        <v>0</v>
      </c>
      <c r="BU22" s="248"/>
      <c r="BV22" s="234">
        <f t="shared" ca="1" si="27"/>
        <v>0</v>
      </c>
      <c r="BW22" s="244">
        <f t="shared" si="28"/>
        <v>0</v>
      </c>
      <c r="BY22" s="248"/>
      <c r="BZ22" s="234">
        <f t="shared" ca="1" si="29"/>
        <v>0</v>
      </c>
      <c r="CA22" s="244">
        <f t="shared" si="30"/>
        <v>0</v>
      </c>
      <c r="CC22" s="248"/>
      <c r="CD22" s="280">
        <f t="shared" ca="1" si="31"/>
        <v>0</v>
      </c>
      <c r="CE22" s="280">
        <f t="shared" si="32"/>
        <v>0</v>
      </c>
      <c r="CG22" s="280" t="str">
        <f t="shared" si="33"/>
        <v/>
      </c>
      <c r="CH22" s="281" t="e">
        <f ca="1">IF(OR(AP22=1,AP22=2),ROUND(CG22,2)&amp;"%",(VLOOKUP(INT(CG22),INDIRECT(VLOOKUP($R$6,Code!$B$35:$C$38,2,FALSE)),2,FALSE)))</f>
        <v>#VALUE!</v>
      </c>
      <c r="CI22" s="247" t="str">
        <f t="shared" ca="1" si="36"/>
        <v/>
      </c>
      <c r="CJ22" s="240"/>
      <c r="CK22" s="234"/>
      <c r="CL22" s="234">
        <f t="shared" si="34"/>
        <v>0</v>
      </c>
      <c r="CM22" s="275">
        <f t="shared" ca="1" si="35"/>
        <v>0</v>
      </c>
      <c r="CN22" s="252"/>
      <c r="CP22" s="248"/>
    </row>
    <row r="23" spans="9:94" ht="18.75" hidden="1" x14ac:dyDescent="0.25">
      <c r="I23" s="306">
        <v>11</v>
      </c>
      <c r="J23" s="335"/>
      <c r="K23" s="275" t="s">
        <v>473</v>
      </c>
      <c r="L23" s="275" t="str">
        <f t="shared" si="3"/>
        <v>,</v>
      </c>
      <c r="M23" s="235" t="s">
        <v>120</v>
      </c>
      <c r="O23" s="275" t="str">
        <f t="shared" si="4"/>
        <v/>
      </c>
      <c r="R23" s="335"/>
      <c r="S23" s="275" t="s">
        <v>473</v>
      </c>
      <c r="T23" s="275" t="str">
        <f t="shared" si="5"/>
        <v>,</v>
      </c>
      <c r="W23" s="275" t="str">
        <f t="shared" si="6"/>
        <v/>
      </c>
      <c r="Y23" s="275" t="str">
        <f t="shared" si="7"/>
        <v/>
      </c>
      <c r="Z23" s="275" t="str">
        <f t="shared" si="8"/>
        <v xml:space="preserve">  </v>
      </c>
      <c r="AB23" s="336"/>
      <c r="AC23" s="336"/>
      <c r="AE23" s="275" t="str">
        <f t="shared" si="9"/>
        <v/>
      </c>
      <c r="AF23" s="275" t="str">
        <f t="shared" si="10"/>
        <v xml:space="preserve">  </v>
      </c>
      <c r="AI23" s="248"/>
      <c r="AJ23" s="274" t="str">
        <f t="shared" si="11"/>
        <v/>
      </c>
      <c r="AK23" s="245"/>
      <c r="AL23" s="248"/>
      <c r="AM23" s="274" t="str">
        <f t="shared" si="12"/>
        <v/>
      </c>
      <c r="AP23" s="337"/>
      <c r="AS23" s="249"/>
      <c r="AT23" s="234">
        <f t="shared" ca="1" si="13"/>
        <v>0</v>
      </c>
      <c r="AU23" s="244">
        <f t="shared" si="14"/>
        <v>0</v>
      </c>
      <c r="AW23" s="249"/>
      <c r="AX23" s="234">
        <f t="shared" ca="1" si="15"/>
        <v>0</v>
      </c>
      <c r="AY23" s="244">
        <f t="shared" si="16"/>
        <v>0</v>
      </c>
      <c r="BA23" s="249"/>
      <c r="BB23" s="234">
        <f t="shared" ca="1" si="17"/>
        <v>0</v>
      </c>
      <c r="BC23" s="244">
        <f t="shared" si="18"/>
        <v>0</v>
      </c>
      <c r="BE23" s="248"/>
      <c r="BF23" s="234">
        <f t="shared" ca="1" si="19"/>
        <v>0</v>
      </c>
      <c r="BG23" s="244">
        <f t="shared" si="20"/>
        <v>0</v>
      </c>
      <c r="BI23" s="248"/>
      <c r="BJ23" s="234">
        <f t="shared" ca="1" si="21"/>
        <v>0</v>
      </c>
      <c r="BK23" s="244">
        <f t="shared" si="22"/>
        <v>0</v>
      </c>
      <c r="BM23" s="248"/>
      <c r="BN23" s="234">
        <f t="shared" ca="1" si="23"/>
        <v>0</v>
      </c>
      <c r="BO23" s="244">
        <f t="shared" si="24"/>
        <v>0</v>
      </c>
      <c r="BQ23" s="248"/>
      <c r="BR23" s="234">
        <f t="shared" ca="1" si="25"/>
        <v>0</v>
      </c>
      <c r="BS23" s="244">
        <f t="shared" si="26"/>
        <v>0</v>
      </c>
      <c r="BU23" s="248"/>
      <c r="BV23" s="234">
        <f t="shared" ca="1" si="27"/>
        <v>0</v>
      </c>
      <c r="BW23" s="244">
        <f t="shared" si="28"/>
        <v>0</v>
      </c>
      <c r="BY23" s="248"/>
      <c r="BZ23" s="234">
        <f t="shared" ca="1" si="29"/>
        <v>0</v>
      </c>
      <c r="CA23" s="244">
        <f t="shared" si="30"/>
        <v>0</v>
      </c>
      <c r="CC23" s="248"/>
      <c r="CD23" s="280">
        <f t="shared" ca="1" si="31"/>
        <v>0</v>
      </c>
      <c r="CE23" s="280">
        <f t="shared" si="32"/>
        <v>0</v>
      </c>
      <c r="CG23" s="280" t="str">
        <f t="shared" si="33"/>
        <v/>
      </c>
      <c r="CH23" s="281" t="e">
        <f ca="1">IF(OR(AP23=1,AP23=2),ROUND(CG23,2)&amp;"%",(VLOOKUP(INT(CG23),INDIRECT(VLOOKUP($R$6,Code!$B$35:$C$38,2,FALSE)),2,FALSE)))</f>
        <v>#VALUE!</v>
      </c>
      <c r="CI23" s="247" t="str">
        <f t="shared" ca="1" si="36"/>
        <v/>
      </c>
      <c r="CJ23" s="240"/>
      <c r="CK23" s="234"/>
      <c r="CL23" s="234">
        <f t="shared" si="34"/>
        <v>0</v>
      </c>
      <c r="CM23" s="275">
        <f t="shared" ca="1" si="35"/>
        <v>0</v>
      </c>
      <c r="CP23" s="248"/>
    </row>
    <row r="24" spans="9:94" ht="18.75" hidden="1" x14ac:dyDescent="0.25">
      <c r="I24" s="306">
        <v>12</v>
      </c>
      <c r="J24" s="335"/>
      <c r="K24" s="275" t="s">
        <v>473</v>
      </c>
      <c r="L24" s="275" t="str">
        <f t="shared" si="3"/>
        <v>,</v>
      </c>
      <c r="M24" s="235" t="s">
        <v>120</v>
      </c>
      <c r="O24" s="275" t="str">
        <f t="shared" si="4"/>
        <v/>
      </c>
      <c r="R24" s="335"/>
      <c r="S24" s="275" t="s">
        <v>473</v>
      </c>
      <c r="T24" s="275" t="str">
        <f t="shared" si="5"/>
        <v>,</v>
      </c>
      <c r="W24" s="275" t="str">
        <f t="shared" si="6"/>
        <v/>
      </c>
      <c r="Y24" s="275" t="str">
        <f t="shared" si="7"/>
        <v/>
      </c>
      <c r="Z24" s="275" t="str">
        <f t="shared" si="8"/>
        <v xml:space="preserve">  </v>
      </c>
      <c r="AB24" s="336"/>
      <c r="AC24" s="336"/>
      <c r="AE24" s="275" t="str">
        <f t="shared" si="9"/>
        <v/>
      </c>
      <c r="AF24" s="275" t="str">
        <f t="shared" si="10"/>
        <v xml:space="preserve">  </v>
      </c>
      <c r="AI24" s="248"/>
      <c r="AJ24" s="274" t="str">
        <f t="shared" si="11"/>
        <v/>
      </c>
      <c r="AK24" s="245"/>
      <c r="AL24" s="248"/>
      <c r="AM24" s="274" t="str">
        <f t="shared" si="12"/>
        <v/>
      </c>
      <c r="AP24" s="337"/>
      <c r="AS24" s="249"/>
      <c r="AT24" s="234">
        <f t="shared" ca="1" si="13"/>
        <v>0</v>
      </c>
      <c r="AU24" s="244">
        <f t="shared" si="14"/>
        <v>0</v>
      </c>
      <c r="AW24" s="249"/>
      <c r="AX24" s="234">
        <f t="shared" ca="1" si="15"/>
        <v>0</v>
      </c>
      <c r="AY24" s="244">
        <f t="shared" si="16"/>
        <v>0</v>
      </c>
      <c r="BA24" s="249"/>
      <c r="BB24" s="234">
        <f t="shared" ca="1" si="17"/>
        <v>0</v>
      </c>
      <c r="BC24" s="244">
        <f t="shared" si="18"/>
        <v>0</v>
      </c>
      <c r="BE24" s="248"/>
      <c r="BF24" s="234">
        <f t="shared" ca="1" si="19"/>
        <v>0</v>
      </c>
      <c r="BG24" s="244">
        <f t="shared" si="20"/>
        <v>0</v>
      </c>
      <c r="BI24" s="248"/>
      <c r="BJ24" s="234">
        <f t="shared" ca="1" si="21"/>
        <v>0</v>
      </c>
      <c r="BK24" s="244">
        <f t="shared" si="22"/>
        <v>0</v>
      </c>
      <c r="BM24" s="248"/>
      <c r="BN24" s="234">
        <f t="shared" ca="1" si="23"/>
        <v>0</v>
      </c>
      <c r="BO24" s="244">
        <f t="shared" si="24"/>
        <v>0</v>
      </c>
      <c r="BQ24" s="248"/>
      <c r="BR24" s="234">
        <f t="shared" ca="1" si="25"/>
        <v>0</v>
      </c>
      <c r="BS24" s="244">
        <f t="shared" si="26"/>
        <v>0</v>
      </c>
      <c r="BU24" s="248"/>
      <c r="BV24" s="234">
        <f t="shared" ca="1" si="27"/>
        <v>0</v>
      </c>
      <c r="BW24" s="244">
        <f t="shared" si="28"/>
        <v>0</v>
      </c>
      <c r="BY24" s="248"/>
      <c r="BZ24" s="234">
        <f t="shared" ca="1" si="29"/>
        <v>0</v>
      </c>
      <c r="CA24" s="244">
        <f t="shared" si="30"/>
        <v>0</v>
      </c>
      <c r="CC24" s="248"/>
      <c r="CD24" s="280">
        <f t="shared" ca="1" si="31"/>
        <v>0</v>
      </c>
      <c r="CE24" s="280">
        <f t="shared" si="32"/>
        <v>0</v>
      </c>
      <c r="CG24" s="280" t="str">
        <f t="shared" si="33"/>
        <v/>
      </c>
      <c r="CH24" s="281" t="e">
        <f ca="1">IF(OR(AP24=1,AP24=2),ROUND(CG24,2)&amp;"%",(VLOOKUP(INT(CG24),INDIRECT(VLOOKUP($R$6,Code!$B$35:$C$38,2,FALSE)),2,FALSE)))</f>
        <v>#VALUE!</v>
      </c>
      <c r="CI24" s="247" t="str">
        <f t="shared" ca="1" si="36"/>
        <v/>
      </c>
      <c r="CJ24" s="240"/>
      <c r="CK24" s="234"/>
      <c r="CL24" s="234">
        <f t="shared" si="34"/>
        <v>0</v>
      </c>
      <c r="CM24" s="275">
        <f t="shared" ca="1" si="35"/>
        <v>0</v>
      </c>
      <c r="CP24" s="248"/>
    </row>
    <row r="25" spans="9:94" ht="18.75" hidden="1" x14ac:dyDescent="0.25">
      <c r="I25" s="306">
        <v>13</v>
      </c>
      <c r="J25" s="335"/>
      <c r="K25" s="275" t="s">
        <v>473</v>
      </c>
      <c r="L25" s="275" t="str">
        <f t="shared" si="3"/>
        <v>,</v>
      </c>
      <c r="M25" s="235" t="s">
        <v>120</v>
      </c>
      <c r="O25" s="275" t="str">
        <f t="shared" si="4"/>
        <v/>
      </c>
      <c r="R25" s="335"/>
      <c r="S25" s="275" t="s">
        <v>473</v>
      </c>
      <c r="T25" s="275" t="str">
        <f t="shared" si="5"/>
        <v>,</v>
      </c>
      <c r="W25" s="275" t="str">
        <f t="shared" si="6"/>
        <v/>
      </c>
      <c r="Y25" s="275" t="str">
        <f t="shared" si="7"/>
        <v/>
      </c>
      <c r="Z25" s="275" t="str">
        <f t="shared" si="8"/>
        <v xml:space="preserve">  </v>
      </c>
      <c r="AB25" s="336"/>
      <c r="AC25" s="336"/>
      <c r="AE25" s="275" t="str">
        <f t="shared" si="9"/>
        <v/>
      </c>
      <c r="AF25" s="275" t="str">
        <f t="shared" si="10"/>
        <v xml:space="preserve">  </v>
      </c>
      <c r="AI25" s="248"/>
      <c r="AJ25" s="274" t="str">
        <f t="shared" si="11"/>
        <v/>
      </c>
      <c r="AK25" s="245"/>
      <c r="AL25" s="248"/>
      <c r="AM25" s="274" t="str">
        <f t="shared" si="12"/>
        <v/>
      </c>
      <c r="AP25" s="337"/>
      <c r="AS25" s="249"/>
      <c r="AT25" s="234">
        <f t="shared" ca="1" si="13"/>
        <v>0</v>
      </c>
      <c r="AU25" s="244">
        <f t="shared" si="14"/>
        <v>0</v>
      </c>
      <c r="AW25" s="249"/>
      <c r="AX25" s="234">
        <f t="shared" ca="1" si="15"/>
        <v>0</v>
      </c>
      <c r="AY25" s="244">
        <f t="shared" si="16"/>
        <v>0</v>
      </c>
      <c r="BA25" s="249"/>
      <c r="BB25" s="234">
        <f t="shared" ca="1" si="17"/>
        <v>0</v>
      </c>
      <c r="BC25" s="244">
        <f t="shared" si="18"/>
        <v>0</v>
      </c>
      <c r="BE25" s="248"/>
      <c r="BF25" s="234">
        <f t="shared" ca="1" si="19"/>
        <v>0</v>
      </c>
      <c r="BG25" s="244">
        <f t="shared" si="20"/>
        <v>0</v>
      </c>
      <c r="BI25" s="248"/>
      <c r="BJ25" s="234">
        <f t="shared" ca="1" si="21"/>
        <v>0</v>
      </c>
      <c r="BK25" s="244">
        <f t="shared" si="22"/>
        <v>0</v>
      </c>
      <c r="BM25" s="248"/>
      <c r="BN25" s="234">
        <f t="shared" ca="1" si="23"/>
        <v>0</v>
      </c>
      <c r="BO25" s="244">
        <f t="shared" si="24"/>
        <v>0</v>
      </c>
      <c r="BQ25" s="248"/>
      <c r="BR25" s="234">
        <f t="shared" ca="1" si="25"/>
        <v>0</v>
      </c>
      <c r="BS25" s="244">
        <f t="shared" si="26"/>
        <v>0</v>
      </c>
      <c r="BU25" s="248"/>
      <c r="BV25" s="234">
        <f t="shared" ca="1" si="27"/>
        <v>0</v>
      </c>
      <c r="BW25" s="244">
        <f t="shared" si="28"/>
        <v>0</v>
      </c>
      <c r="BY25" s="248"/>
      <c r="BZ25" s="234">
        <f t="shared" ca="1" si="29"/>
        <v>0</v>
      </c>
      <c r="CA25" s="244">
        <f t="shared" si="30"/>
        <v>0</v>
      </c>
      <c r="CC25" s="248"/>
      <c r="CD25" s="280">
        <f t="shared" ca="1" si="31"/>
        <v>0</v>
      </c>
      <c r="CE25" s="280">
        <f t="shared" si="32"/>
        <v>0</v>
      </c>
      <c r="CG25" s="280" t="str">
        <f t="shared" si="33"/>
        <v/>
      </c>
      <c r="CH25" s="281" t="e">
        <f ca="1">IF(OR(AP25=1,AP25=2),ROUND(CG25,2)&amp;"%",(VLOOKUP(INT(CG25),INDIRECT(VLOOKUP($R$6,Code!$B$35:$C$38,2,FALSE)),2,FALSE)))</f>
        <v>#VALUE!</v>
      </c>
      <c r="CI25" s="247" t="str">
        <f t="shared" ca="1" si="36"/>
        <v/>
      </c>
      <c r="CJ25" s="240"/>
      <c r="CK25" s="234"/>
      <c r="CL25" s="234">
        <f t="shared" si="34"/>
        <v>0</v>
      </c>
      <c r="CM25" s="275">
        <f t="shared" ca="1" si="35"/>
        <v>0</v>
      </c>
      <c r="CP25" s="248"/>
    </row>
    <row r="26" spans="9:94" ht="18.75" hidden="1" x14ac:dyDescent="0.25">
      <c r="I26" s="306">
        <v>14</v>
      </c>
      <c r="J26" s="335"/>
      <c r="K26" s="275" t="s">
        <v>473</v>
      </c>
      <c r="L26" s="275" t="str">
        <f t="shared" si="3"/>
        <v>,</v>
      </c>
      <c r="M26" s="235" t="s">
        <v>120</v>
      </c>
      <c r="O26" s="275" t="str">
        <f t="shared" si="4"/>
        <v/>
      </c>
      <c r="R26" s="335"/>
      <c r="S26" s="275" t="s">
        <v>473</v>
      </c>
      <c r="T26" s="275" t="str">
        <f t="shared" si="5"/>
        <v>,</v>
      </c>
      <c r="W26" s="275" t="str">
        <f t="shared" si="6"/>
        <v/>
      </c>
      <c r="Y26" s="275" t="str">
        <f t="shared" si="7"/>
        <v/>
      </c>
      <c r="Z26" s="275" t="str">
        <f t="shared" si="8"/>
        <v xml:space="preserve">  </v>
      </c>
      <c r="AB26" s="336"/>
      <c r="AC26" s="336"/>
      <c r="AE26" s="275" t="str">
        <f t="shared" si="9"/>
        <v/>
      </c>
      <c r="AF26" s="275" t="str">
        <f t="shared" si="10"/>
        <v xml:space="preserve">  </v>
      </c>
      <c r="AI26" s="248"/>
      <c r="AJ26" s="274" t="str">
        <f t="shared" si="11"/>
        <v/>
      </c>
      <c r="AK26" s="245"/>
      <c r="AL26" s="248"/>
      <c r="AM26" s="274" t="str">
        <f t="shared" si="12"/>
        <v/>
      </c>
      <c r="AP26" s="337"/>
      <c r="AS26" s="249"/>
      <c r="AT26" s="234">
        <f t="shared" ca="1" si="13"/>
        <v>0</v>
      </c>
      <c r="AU26" s="244">
        <f t="shared" si="14"/>
        <v>0</v>
      </c>
      <c r="AW26" s="249"/>
      <c r="AX26" s="234">
        <f t="shared" ca="1" si="15"/>
        <v>0</v>
      </c>
      <c r="AY26" s="244">
        <f t="shared" si="16"/>
        <v>0</v>
      </c>
      <c r="BA26" s="249"/>
      <c r="BB26" s="234">
        <f t="shared" ca="1" si="17"/>
        <v>0</v>
      </c>
      <c r="BC26" s="244">
        <f t="shared" si="18"/>
        <v>0</v>
      </c>
      <c r="BE26" s="248"/>
      <c r="BF26" s="234">
        <f t="shared" ca="1" si="19"/>
        <v>0</v>
      </c>
      <c r="BG26" s="244">
        <f t="shared" si="20"/>
        <v>0</v>
      </c>
      <c r="BI26" s="248"/>
      <c r="BJ26" s="234">
        <f t="shared" ca="1" si="21"/>
        <v>0</v>
      </c>
      <c r="BK26" s="244">
        <f t="shared" si="22"/>
        <v>0</v>
      </c>
      <c r="BM26" s="248"/>
      <c r="BN26" s="234">
        <f t="shared" ca="1" si="23"/>
        <v>0</v>
      </c>
      <c r="BO26" s="244">
        <f t="shared" si="24"/>
        <v>0</v>
      </c>
      <c r="BQ26" s="248"/>
      <c r="BR26" s="234">
        <f t="shared" ca="1" si="25"/>
        <v>0</v>
      </c>
      <c r="BS26" s="244">
        <f t="shared" si="26"/>
        <v>0</v>
      </c>
      <c r="BU26" s="248"/>
      <c r="BV26" s="234">
        <f t="shared" ca="1" si="27"/>
        <v>0</v>
      </c>
      <c r="BW26" s="244">
        <f t="shared" si="28"/>
        <v>0</v>
      </c>
      <c r="BY26" s="248"/>
      <c r="BZ26" s="234">
        <f t="shared" ca="1" si="29"/>
        <v>0</v>
      </c>
      <c r="CA26" s="244">
        <f t="shared" si="30"/>
        <v>0</v>
      </c>
      <c r="CC26" s="248"/>
      <c r="CD26" s="280">
        <f t="shared" ca="1" si="31"/>
        <v>0</v>
      </c>
      <c r="CE26" s="280">
        <f t="shared" si="32"/>
        <v>0</v>
      </c>
      <c r="CG26" s="280" t="str">
        <f t="shared" si="33"/>
        <v/>
      </c>
      <c r="CH26" s="281" t="e">
        <f ca="1">IF(OR(AP26=1,AP26=2),ROUND(CG26,2)&amp;"%",(VLOOKUP(INT(CG26),INDIRECT(VLOOKUP($R$6,Code!$B$35:$C$38,2,FALSE)),2,FALSE)))</f>
        <v>#VALUE!</v>
      </c>
      <c r="CI26" s="247" t="str">
        <f t="shared" ca="1" si="36"/>
        <v/>
      </c>
      <c r="CJ26" s="240"/>
      <c r="CK26" s="234"/>
      <c r="CL26" s="234">
        <f t="shared" si="34"/>
        <v>0</v>
      </c>
      <c r="CM26" s="275">
        <f t="shared" ca="1" si="35"/>
        <v>0</v>
      </c>
      <c r="CP26" s="248"/>
    </row>
    <row r="27" spans="9:94" ht="18.75" hidden="1" x14ac:dyDescent="0.25">
      <c r="I27" s="306">
        <v>15</v>
      </c>
      <c r="J27" s="335"/>
      <c r="K27" s="275" t="s">
        <v>473</v>
      </c>
      <c r="L27" s="275" t="str">
        <f t="shared" si="3"/>
        <v>,</v>
      </c>
      <c r="M27" s="235" t="s">
        <v>120</v>
      </c>
      <c r="O27" s="275" t="str">
        <f t="shared" si="4"/>
        <v/>
      </c>
      <c r="R27" s="335"/>
      <c r="S27" s="275" t="s">
        <v>473</v>
      </c>
      <c r="T27" s="275" t="str">
        <f t="shared" si="5"/>
        <v>,</v>
      </c>
      <c r="W27" s="275" t="str">
        <f t="shared" si="6"/>
        <v/>
      </c>
      <c r="Y27" s="275" t="str">
        <f t="shared" si="7"/>
        <v/>
      </c>
      <c r="Z27" s="275" t="str">
        <f t="shared" si="8"/>
        <v xml:space="preserve">  </v>
      </c>
      <c r="AB27" s="336"/>
      <c r="AC27" s="336"/>
      <c r="AE27" s="275" t="str">
        <f t="shared" si="9"/>
        <v/>
      </c>
      <c r="AF27" s="275" t="str">
        <f t="shared" si="10"/>
        <v xml:space="preserve">  </v>
      </c>
      <c r="AI27" s="248"/>
      <c r="AJ27" s="274" t="str">
        <f t="shared" si="11"/>
        <v/>
      </c>
      <c r="AK27" s="245"/>
      <c r="AL27" s="248"/>
      <c r="AM27" s="274" t="str">
        <f t="shared" si="12"/>
        <v/>
      </c>
      <c r="AP27" s="337"/>
      <c r="AS27" s="249"/>
      <c r="AT27" s="234">
        <f t="shared" ca="1" si="13"/>
        <v>0</v>
      </c>
      <c r="AU27" s="244">
        <f t="shared" si="14"/>
        <v>0</v>
      </c>
      <c r="AW27" s="249"/>
      <c r="AX27" s="234">
        <f t="shared" ca="1" si="15"/>
        <v>0</v>
      </c>
      <c r="AY27" s="244">
        <f t="shared" si="16"/>
        <v>0</v>
      </c>
      <c r="BA27" s="249"/>
      <c r="BB27" s="234">
        <f t="shared" ca="1" si="17"/>
        <v>0</v>
      </c>
      <c r="BC27" s="244">
        <f t="shared" si="18"/>
        <v>0</v>
      </c>
      <c r="BE27" s="248"/>
      <c r="BF27" s="234">
        <f t="shared" ca="1" si="19"/>
        <v>0</v>
      </c>
      <c r="BG27" s="244">
        <f t="shared" si="20"/>
        <v>0</v>
      </c>
      <c r="BI27" s="248"/>
      <c r="BJ27" s="234">
        <f t="shared" ca="1" si="21"/>
        <v>0</v>
      </c>
      <c r="BK27" s="244">
        <f t="shared" si="22"/>
        <v>0</v>
      </c>
      <c r="BM27" s="248"/>
      <c r="BN27" s="234">
        <f t="shared" ca="1" si="23"/>
        <v>0</v>
      </c>
      <c r="BO27" s="244">
        <f t="shared" si="24"/>
        <v>0</v>
      </c>
      <c r="BQ27" s="248"/>
      <c r="BR27" s="234">
        <f t="shared" ca="1" si="25"/>
        <v>0</v>
      </c>
      <c r="BS27" s="244">
        <f t="shared" si="26"/>
        <v>0</v>
      </c>
      <c r="BU27" s="248"/>
      <c r="BV27" s="234">
        <f t="shared" ca="1" si="27"/>
        <v>0</v>
      </c>
      <c r="BW27" s="244">
        <f t="shared" si="28"/>
        <v>0</v>
      </c>
      <c r="BY27" s="248"/>
      <c r="BZ27" s="234">
        <f t="shared" ca="1" si="29"/>
        <v>0</v>
      </c>
      <c r="CA27" s="244">
        <f t="shared" si="30"/>
        <v>0</v>
      </c>
      <c r="CC27" s="248"/>
      <c r="CD27" s="280">
        <f t="shared" ca="1" si="31"/>
        <v>0</v>
      </c>
      <c r="CE27" s="280">
        <f t="shared" si="32"/>
        <v>0</v>
      </c>
      <c r="CG27" s="280" t="str">
        <f t="shared" si="33"/>
        <v/>
      </c>
      <c r="CH27" s="281" t="e">
        <f ca="1">IF(OR(AP27=1,AP27=2),ROUND(CG27,2)&amp;"%",(VLOOKUP(INT(CG27),INDIRECT(VLOOKUP($R$6,Code!$B$35:$C$38,2,FALSE)),2,FALSE)))</f>
        <v>#VALUE!</v>
      </c>
      <c r="CI27" s="247" t="str">
        <f t="shared" ca="1" si="36"/>
        <v/>
      </c>
      <c r="CJ27" s="240"/>
      <c r="CK27" s="234"/>
      <c r="CL27" s="234">
        <f t="shared" si="34"/>
        <v>0</v>
      </c>
      <c r="CM27" s="275">
        <f t="shared" ca="1" si="35"/>
        <v>0</v>
      </c>
      <c r="CP27" s="248"/>
    </row>
    <row r="28" spans="9:94" ht="18.75" hidden="1" x14ac:dyDescent="0.25">
      <c r="I28" s="306">
        <v>16</v>
      </c>
      <c r="J28" s="335"/>
      <c r="K28" s="275" t="s">
        <v>473</v>
      </c>
      <c r="L28" s="275" t="str">
        <f t="shared" si="3"/>
        <v>,</v>
      </c>
      <c r="M28" s="235" t="s">
        <v>120</v>
      </c>
      <c r="O28" s="275" t="str">
        <f t="shared" si="4"/>
        <v/>
      </c>
      <c r="R28" s="335"/>
      <c r="S28" s="275" t="s">
        <v>473</v>
      </c>
      <c r="T28" s="275" t="str">
        <f t="shared" si="5"/>
        <v>,</v>
      </c>
      <c r="W28" s="275" t="str">
        <f t="shared" si="6"/>
        <v/>
      </c>
      <c r="Y28" s="275" t="str">
        <f t="shared" si="7"/>
        <v/>
      </c>
      <c r="Z28" s="275" t="str">
        <f t="shared" si="8"/>
        <v xml:space="preserve">  </v>
      </c>
      <c r="AB28" s="336"/>
      <c r="AC28" s="336"/>
      <c r="AE28" s="275" t="str">
        <f t="shared" si="9"/>
        <v/>
      </c>
      <c r="AF28" s="275" t="str">
        <f t="shared" si="10"/>
        <v xml:space="preserve">  </v>
      </c>
      <c r="AI28" s="248"/>
      <c r="AJ28" s="274" t="str">
        <f t="shared" si="11"/>
        <v/>
      </c>
      <c r="AK28" s="245"/>
      <c r="AL28" s="248"/>
      <c r="AM28" s="274" t="str">
        <f t="shared" si="12"/>
        <v/>
      </c>
      <c r="AP28" s="337"/>
      <c r="AS28" s="249"/>
      <c r="AT28" s="234">
        <f t="shared" ca="1" si="13"/>
        <v>0</v>
      </c>
      <c r="AU28" s="244">
        <f t="shared" si="14"/>
        <v>0</v>
      </c>
      <c r="AW28" s="249"/>
      <c r="AX28" s="234">
        <f t="shared" ca="1" si="15"/>
        <v>0</v>
      </c>
      <c r="AY28" s="244">
        <f t="shared" si="16"/>
        <v>0</v>
      </c>
      <c r="BA28" s="249"/>
      <c r="BB28" s="234">
        <f t="shared" ca="1" si="17"/>
        <v>0</v>
      </c>
      <c r="BC28" s="244">
        <f t="shared" si="18"/>
        <v>0</v>
      </c>
      <c r="BE28" s="248"/>
      <c r="BF28" s="234">
        <f t="shared" ca="1" si="19"/>
        <v>0</v>
      </c>
      <c r="BG28" s="244">
        <f t="shared" si="20"/>
        <v>0</v>
      </c>
      <c r="BI28" s="248"/>
      <c r="BJ28" s="234">
        <f t="shared" ca="1" si="21"/>
        <v>0</v>
      </c>
      <c r="BK28" s="244">
        <f t="shared" si="22"/>
        <v>0</v>
      </c>
      <c r="BM28" s="248"/>
      <c r="BN28" s="234">
        <f t="shared" ca="1" si="23"/>
        <v>0</v>
      </c>
      <c r="BO28" s="244">
        <f t="shared" si="24"/>
        <v>0</v>
      </c>
      <c r="BQ28" s="248"/>
      <c r="BR28" s="234">
        <f t="shared" ca="1" si="25"/>
        <v>0</v>
      </c>
      <c r="BS28" s="244">
        <f t="shared" si="26"/>
        <v>0</v>
      </c>
      <c r="BU28" s="248"/>
      <c r="BV28" s="234">
        <f t="shared" ca="1" si="27"/>
        <v>0</v>
      </c>
      <c r="BW28" s="244">
        <f t="shared" si="28"/>
        <v>0</v>
      </c>
      <c r="BY28" s="248"/>
      <c r="BZ28" s="234">
        <f t="shared" ca="1" si="29"/>
        <v>0</v>
      </c>
      <c r="CA28" s="244">
        <f t="shared" si="30"/>
        <v>0</v>
      </c>
      <c r="CC28" s="248"/>
      <c r="CD28" s="280">
        <f t="shared" ca="1" si="31"/>
        <v>0</v>
      </c>
      <c r="CE28" s="280">
        <f t="shared" si="32"/>
        <v>0</v>
      </c>
      <c r="CG28" s="280" t="str">
        <f t="shared" si="33"/>
        <v/>
      </c>
      <c r="CH28" s="281" t="e">
        <f ca="1">IF(OR(AP28=1,AP28=2),ROUND(CG28,2)&amp;"%",(VLOOKUP(INT(CG28),INDIRECT(VLOOKUP($R$6,Code!$B$35:$C$38,2,FALSE)),2,FALSE)))</f>
        <v>#VALUE!</v>
      </c>
      <c r="CI28" s="247" t="str">
        <f t="shared" ca="1" si="36"/>
        <v/>
      </c>
      <c r="CJ28" s="240"/>
      <c r="CK28" s="234"/>
      <c r="CL28" s="234">
        <f t="shared" si="34"/>
        <v>0</v>
      </c>
      <c r="CM28" s="275">
        <f t="shared" ca="1" si="35"/>
        <v>0</v>
      </c>
      <c r="CP28" s="248"/>
    </row>
    <row r="29" spans="9:94" ht="18.75" hidden="1" x14ac:dyDescent="0.25">
      <c r="I29" s="306">
        <v>17</v>
      </c>
      <c r="J29" s="335"/>
      <c r="K29" s="275" t="s">
        <v>473</v>
      </c>
      <c r="L29" s="275" t="str">
        <f t="shared" si="3"/>
        <v>,</v>
      </c>
      <c r="M29" s="235" t="s">
        <v>120</v>
      </c>
      <c r="O29" s="275" t="str">
        <f t="shared" si="4"/>
        <v/>
      </c>
      <c r="R29" s="335"/>
      <c r="S29" s="275" t="s">
        <v>473</v>
      </c>
      <c r="T29" s="275" t="str">
        <f t="shared" si="5"/>
        <v>,</v>
      </c>
      <c r="W29" s="275" t="str">
        <f t="shared" si="6"/>
        <v/>
      </c>
      <c r="Y29" s="275" t="str">
        <f t="shared" si="7"/>
        <v/>
      </c>
      <c r="Z29" s="275" t="str">
        <f t="shared" si="8"/>
        <v xml:space="preserve">  </v>
      </c>
      <c r="AB29" s="336"/>
      <c r="AC29" s="336"/>
      <c r="AE29" s="275" t="str">
        <f t="shared" si="9"/>
        <v/>
      </c>
      <c r="AF29" s="275" t="str">
        <f t="shared" si="10"/>
        <v xml:space="preserve">  </v>
      </c>
      <c r="AI29" s="248"/>
      <c r="AJ29" s="274" t="str">
        <f t="shared" si="11"/>
        <v/>
      </c>
      <c r="AK29" s="245"/>
      <c r="AL29" s="248"/>
      <c r="AM29" s="274" t="str">
        <f t="shared" si="12"/>
        <v/>
      </c>
      <c r="AP29" s="337"/>
      <c r="AS29" s="249"/>
      <c r="AT29" s="234">
        <f t="shared" ca="1" si="13"/>
        <v>0</v>
      </c>
      <c r="AU29" s="244">
        <f t="shared" si="14"/>
        <v>0</v>
      </c>
      <c r="AW29" s="249"/>
      <c r="AX29" s="234">
        <f t="shared" ca="1" si="15"/>
        <v>0</v>
      </c>
      <c r="AY29" s="244">
        <f t="shared" si="16"/>
        <v>0</v>
      </c>
      <c r="BA29" s="249"/>
      <c r="BB29" s="234">
        <f t="shared" ca="1" si="17"/>
        <v>0</v>
      </c>
      <c r="BC29" s="244">
        <f t="shared" si="18"/>
        <v>0</v>
      </c>
      <c r="BE29" s="248"/>
      <c r="BF29" s="234">
        <f t="shared" ca="1" si="19"/>
        <v>0</v>
      </c>
      <c r="BG29" s="244">
        <f t="shared" si="20"/>
        <v>0</v>
      </c>
      <c r="BI29" s="248"/>
      <c r="BJ29" s="234">
        <f t="shared" ca="1" si="21"/>
        <v>0</v>
      </c>
      <c r="BK29" s="244">
        <f t="shared" si="22"/>
        <v>0</v>
      </c>
      <c r="BM29" s="248"/>
      <c r="BN29" s="234">
        <f t="shared" ca="1" si="23"/>
        <v>0</v>
      </c>
      <c r="BO29" s="244">
        <f t="shared" si="24"/>
        <v>0</v>
      </c>
      <c r="BQ29" s="248"/>
      <c r="BR29" s="234">
        <f t="shared" ca="1" si="25"/>
        <v>0</v>
      </c>
      <c r="BS29" s="244">
        <f t="shared" si="26"/>
        <v>0</v>
      </c>
      <c r="BU29" s="248"/>
      <c r="BV29" s="234">
        <f t="shared" ca="1" si="27"/>
        <v>0</v>
      </c>
      <c r="BW29" s="244">
        <f t="shared" si="28"/>
        <v>0</v>
      </c>
      <c r="BY29" s="248"/>
      <c r="BZ29" s="234">
        <f t="shared" ca="1" si="29"/>
        <v>0</v>
      </c>
      <c r="CA29" s="244">
        <f t="shared" si="30"/>
        <v>0</v>
      </c>
      <c r="CC29" s="248"/>
      <c r="CD29" s="280">
        <f t="shared" ca="1" si="31"/>
        <v>0</v>
      </c>
      <c r="CE29" s="280">
        <f t="shared" si="32"/>
        <v>0</v>
      </c>
      <c r="CG29" s="280" t="str">
        <f t="shared" si="33"/>
        <v/>
      </c>
      <c r="CH29" s="281" t="e">
        <f ca="1">IF(OR(AP29=1,AP29=2),ROUND(CG29,2)&amp;"%",(VLOOKUP(INT(CG29),INDIRECT(VLOOKUP($R$6,Code!$B$35:$C$38,2,FALSE)),2,FALSE)))</f>
        <v>#VALUE!</v>
      </c>
      <c r="CI29" s="247" t="str">
        <f t="shared" ca="1" si="36"/>
        <v/>
      </c>
      <c r="CJ29" s="240"/>
      <c r="CK29" s="234"/>
      <c r="CL29" s="234">
        <f t="shared" si="34"/>
        <v>0</v>
      </c>
      <c r="CM29" s="275">
        <f t="shared" ca="1" si="35"/>
        <v>0</v>
      </c>
      <c r="CP29" s="248"/>
    </row>
    <row r="30" spans="9:94" ht="18.75" hidden="1" x14ac:dyDescent="0.25">
      <c r="I30" s="306">
        <v>18</v>
      </c>
      <c r="J30" s="335"/>
      <c r="K30" s="275" t="s">
        <v>473</v>
      </c>
      <c r="L30" s="275" t="str">
        <f t="shared" si="3"/>
        <v>,</v>
      </c>
      <c r="M30" s="235" t="s">
        <v>120</v>
      </c>
      <c r="O30" s="275" t="str">
        <f t="shared" si="4"/>
        <v/>
      </c>
      <c r="R30" s="335"/>
      <c r="S30" s="275" t="s">
        <v>473</v>
      </c>
      <c r="T30" s="275" t="str">
        <f t="shared" si="5"/>
        <v>,</v>
      </c>
      <c r="W30" s="275" t="str">
        <f t="shared" si="6"/>
        <v/>
      </c>
      <c r="Y30" s="275" t="str">
        <f t="shared" si="7"/>
        <v/>
      </c>
      <c r="Z30" s="275" t="str">
        <f t="shared" si="8"/>
        <v xml:space="preserve">  </v>
      </c>
      <c r="AB30" s="336"/>
      <c r="AC30" s="336"/>
      <c r="AE30" s="275" t="str">
        <f t="shared" si="9"/>
        <v/>
      </c>
      <c r="AF30" s="275" t="str">
        <f t="shared" si="10"/>
        <v xml:space="preserve">  </v>
      </c>
      <c r="AI30" s="248"/>
      <c r="AJ30" s="274" t="str">
        <f t="shared" si="11"/>
        <v/>
      </c>
      <c r="AK30" s="245"/>
      <c r="AL30" s="248"/>
      <c r="AM30" s="274" t="str">
        <f t="shared" si="12"/>
        <v/>
      </c>
      <c r="AP30" s="337"/>
      <c r="AS30" s="249"/>
      <c r="AT30" s="234">
        <f t="shared" ca="1" si="13"/>
        <v>0</v>
      </c>
      <c r="AU30" s="244">
        <f t="shared" si="14"/>
        <v>0</v>
      </c>
      <c r="AW30" s="249"/>
      <c r="AX30" s="234">
        <f t="shared" ca="1" si="15"/>
        <v>0</v>
      </c>
      <c r="AY30" s="244">
        <f t="shared" si="16"/>
        <v>0</v>
      </c>
      <c r="BA30" s="249"/>
      <c r="BB30" s="234">
        <f t="shared" ca="1" si="17"/>
        <v>0</v>
      </c>
      <c r="BC30" s="244">
        <f t="shared" si="18"/>
        <v>0</v>
      </c>
      <c r="BE30" s="248"/>
      <c r="BF30" s="234">
        <f t="shared" ca="1" si="19"/>
        <v>0</v>
      </c>
      <c r="BG30" s="244">
        <f t="shared" si="20"/>
        <v>0</v>
      </c>
      <c r="BI30" s="248"/>
      <c r="BJ30" s="234">
        <f t="shared" ca="1" si="21"/>
        <v>0</v>
      </c>
      <c r="BK30" s="244">
        <f t="shared" si="22"/>
        <v>0</v>
      </c>
      <c r="BM30" s="248"/>
      <c r="BN30" s="234">
        <f t="shared" ca="1" si="23"/>
        <v>0</v>
      </c>
      <c r="BO30" s="244">
        <f t="shared" si="24"/>
        <v>0</v>
      </c>
      <c r="BQ30" s="248"/>
      <c r="BR30" s="234">
        <f t="shared" ca="1" si="25"/>
        <v>0</v>
      </c>
      <c r="BS30" s="244">
        <f t="shared" si="26"/>
        <v>0</v>
      </c>
      <c r="BU30" s="248"/>
      <c r="BV30" s="234">
        <f t="shared" ca="1" si="27"/>
        <v>0</v>
      </c>
      <c r="BW30" s="244">
        <f t="shared" si="28"/>
        <v>0</v>
      </c>
      <c r="BY30" s="248"/>
      <c r="BZ30" s="234">
        <f t="shared" ca="1" si="29"/>
        <v>0</v>
      </c>
      <c r="CA30" s="244">
        <f t="shared" si="30"/>
        <v>0</v>
      </c>
      <c r="CC30" s="248"/>
      <c r="CD30" s="280">
        <f t="shared" ca="1" si="31"/>
        <v>0</v>
      </c>
      <c r="CE30" s="280">
        <f t="shared" si="32"/>
        <v>0</v>
      </c>
      <c r="CG30" s="280" t="str">
        <f t="shared" si="33"/>
        <v/>
      </c>
      <c r="CH30" s="281" t="e">
        <f ca="1">IF(OR(AP30=1,AP30=2),ROUND(CG30,2)&amp;"%",(VLOOKUP(INT(CG30),INDIRECT(VLOOKUP($R$6,Code!$B$35:$C$38,2,FALSE)),2,FALSE)))</f>
        <v>#VALUE!</v>
      </c>
      <c r="CI30" s="247" t="str">
        <f t="shared" ca="1" si="36"/>
        <v/>
      </c>
      <c r="CJ30" s="240"/>
      <c r="CK30" s="234"/>
      <c r="CL30" s="234">
        <f t="shared" si="34"/>
        <v>0</v>
      </c>
      <c r="CM30" s="275">
        <f t="shared" ca="1" si="35"/>
        <v>0</v>
      </c>
      <c r="CP30" s="248"/>
    </row>
    <row r="31" spans="9:94" ht="18.75" hidden="1" x14ac:dyDescent="0.25">
      <c r="I31" s="306">
        <v>19</v>
      </c>
      <c r="J31" s="335"/>
      <c r="K31" s="275" t="s">
        <v>473</v>
      </c>
      <c r="L31" s="275" t="str">
        <f t="shared" si="3"/>
        <v>,</v>
      </c>
      <c r="M31" s="235" t="s">
        <v>120</v>
      </c>
      <c r="O31" s="275" t="str">
        <f t="shared" si="4"/>
        <v/>
      </c>
      <c r="R31" s="335"/>
      <c r="S31" s="275" t="s">
        <v>473</v>
      </c>
      <c r="T31" s="275" t="str">
        <f t="shared" si="5"/>
        <v>,</v>
      </c>
      <c r="W31" s="275" t="str">
        <f t="shared" si="6"/>
        <v/>
      </c>
      <c r="Y31" s="275" t="str">
        <f t="shared" si="7"/>
        <v/>
      </c>
      <c r="Z31" s="275" t="str">
        <f t="shared" si="8"/>
        <v xml:space="preserve">  </v>
      </c>
      <c r="AB31" s="336"/>
      <c r="AC31" s="336"/>
      <c r="AE31" s="275" t="str">
        <f t="shared" si="9"/>
        <v/>
      </c>
      <c r="AF31" s="275" t="str">
        <f t="shared" si="10"/>
        <v xml:space="preserve">  </v>
      </c>
      <c r="AI31" s="248"/>
      <c r="AJ31" s="274" t="str">
        <f t="shared" si="11"/>
        <v/>
      </c>
      <c r="AK31" s="245"/>
      <c r="AL31" s="248"/>
      <c r="AM31" s="274" t="str">
        <f t="shared" si="12"/>
        <v/>
      </c>
      <c r="AP31" s="337"/>
      <c r="AS31" s="249"/>
      <c r="AT31" s="234">
        <f t="shared" ca="1" si="13"/>
        <v>0</v>
      </c>
      <c r="AU31" s="244">
        <f t="shared" si="14"/>
        <v>0</v>
      </c>
      <c r="AW31" s="249"/>
      <c r="AX31" s="234">
        <f t="shared" ca="1" si="15"/>
        <v>0</v>
      </c>
      <c r="AY31" s="244">
        <f t="shared" si="16"/>
        <v>0</v>
      </c>
      <c r="BA31" s="249"/>
      <c r="BB31" s="234">
        <f t="shared" ca="1" si="17"/>
        <v>0</v>
      </c>
      <c r="BC31" s="244">
        <f t="shared" si="18"/>
        <v>0</v>
      </c>
      <c r="BE31" s="248"/>
      <c r="BF31" s="234">
        <f t="shared" ca="1" si="19"/>
        <v>0</v>
      </c>
      <c r="BG31" s="244">
        <f t="shared" si="20"/>
        <v>0</v>
      </c>
      <c r="BI31" s="248"/>
      <c r="BJ31" s="234">
        <f t="shared" ca="1" si="21"/>
        <v>0</v>
      </c>
      <c r="BK31" s="244">
        <f t="shared" si="22"/>
        <v>0</v>
      </c>
      <c r="BM31" s="248"/>
      <c r="BN31" s="234">
        <f t="shared" ca="1" si="23"/>
        <v>0</v>
      </c>
      <c r="BO31" s="244">
        <f t="shared" si="24"/>
        <v>0</v>
      </c>
      <c r="BQ31" s="248"/>
      <c r="BR31" s="234">
        <f t="shared" ca="1" si="25"/>
        <v>0</v>
      </c>
      <c r="BS31" s="244">
        <f t="shared" si="26"/>
        <v>0</v>
      </c>
      <c r="BU31" s="248"/>
      <c r="BV31" s="234">
        <f t="shared" ca="1" si="27"/>
        <v>0</v>
      </c>
      <c r="BW31" s="244">
        <f t="shared" si="28"/>
        <v>0</v>
      </c>
      <c r="BY31" s="248"/>
      <c r="BZ31" s="234">
        <f t="shared" ca="1" si="29"/>
        <v>0</v>
      </c>
      <c r="CA31" s="244">
        <f t="shared" si="30"/>
        <v>0</v>
      </c>
      <c r="CC31" s="248"/>
      <c r="CD31" s="280">
        <f t="shared" ca="1" si="31"/>
        <v>0</v>
      </c>
      <c r="CE31" s="280">
        <f t="shared" si="32"/>
        <v>0</v>
      </c>
      <c r="CG31" s="280" t="str">
        <f t="shared" si="33"/>
        <v/>
      </c>
      <c r="CH31" s="281" t="e">
        <f ca="1">IF(OR(AP31=1,AP31=2),ROUND(CG31,2)&amp;"%",(VLOOKUP(INT(CG31),INDIRECT(VLOOKUP($R$6,Code!$B$35:$C$38,2,FALSE)),2,FALSE)))</f>
        <v>#VALUE!</v>
      </c>
      <c r="CI31" s="247" t="str">
        <f t="shared" ca="1" si="36"/>
        <v/>
      </c>
      <c r="CJ31" s="240"/>
      <c r="CK31" s="234"/>
      <c r="CL31" s="234">
        <f t="shared" si="34"/>
        <v>0</v>
      </c>
      <c r="CM31" s="275">
        <f t="shared" ca="1" si="35"/>
        <v>0</v>
      </c>
      <c r="CP31" s="248"/>
    </row>
    <row r="32" spans="9:94" ht="18.75" hidden="1" x14ac:dyDescent="0.25">
      <c r="I32" s="306">
        <v>20</v>
      </c>
      <c r="J32" s="335"/>
      <c r="K32" s="275" t="s">
        <v>473</v>
      </c>
      <c r="L32" s="275" t="str">
        <f t="shared" si="3"/>
        <v>,</v>
      </c>
      <c r="M32" s="235" t="s">
        <v>120</v>
      </c>
      <c r="O32" s="275" t="str">
        <f t="shared" si="4"/>
        <v/>
      </c>
      <c r="R32" s="335"/>
      <c r="S32" s="275" t="s">
        <v>473</v>
      </c>
      <c r="T32" s="275" t="str">
        <f t="shared" si="5"/>
        <v>,</v>
      </c>
      <c r="W32" s="275" t="str">
        <f t="shared" si="6"/>
        <v/>
      </c>
      <c r="Y32" s="275" t="str">
        <f t="shared" si="7"/>
        <v/>
      </c>
      <c r="Z32" s="275" t="str">
        <f t="shared" si="8"/>
        <v xml:space="preserve">  </v>
      </c>
      <c r="AB32" s="336"/>
      <c r="AC32" s="336"/>
      <c r="AE32" s="275" t="str">
        <f t="shared" si="9"/>
        <v/>
      </c>
      <c r="AF32" s="275" t="str">
        <f t="shared" si="10"/>
        <v xml:space="preserve">  </v>
      </c>
      <c r="AI32" s="248"/>
      <c r="AJ32" s="274" t="str">
        <f t="shared" si="11"/>
        <v/>
      </c>
      <c r="AK32" s="245"/>
      <c r="AL32" s="248"/>
      <c r="AM32" s="274" t="str">
        <f t="shared" si="12"/>
        <v/>
      </c>
      <c r="AP32" s="337"/>
      <c r="AS32" s="249"/>
      <c r="AT32" s="234">
        <f t="shared" ca="1" si="13"/>
        <v>0</v>
      </c>
      <c r="AU32" s="244">
        <f t="shared" si="14"/>
        <v>0</v>
      </c>
      <c r="AW32" s="249"/>
      <c r="AX32" s="234">
        <f t="shared" ca="1" si="15"/>
        <v>0</v>
      </c>
      <c r="AY32" s="244">
        <f t="shared" si="16"/>
        <v>0</v>
      </c>
      <c r="BA32" s="249"/>
      <c r="BB32" s="234">
        <f t="shared" ca="1" si="17"/>
        <v>0</v>
      </c>
      <c r="BC32" s="244">
        <f t="shared" si="18"/>
        <v>0</v>
      </c>
      <c r="BE32" s="248"/>
      <c r="BF32" s="234">
        <f t="shared" ca="1" si="19"/>
        <v>0</v>
      </c>
      <c r="BG32" s="244">
        <f t="shared" si="20"/>
        <v>0</v>
      </c>
      <c r="BI32" s="248"/>
      <c r="BJ32" s="234">
        <f t="shared" ca="1" si="21"/>
        <v>0</v>
      </c>
      <c r="BK32" s="244">
        <f t="shared" si="22"/>
        <v>0</v>
      </c>
      <c r="BM32" s="248"/>
      <c r="BN32" s="234">
        <f t="shared" ca="1" si="23"/>
        <v>0</v>
      </c>
      <c r="BO32" s="244">
        <f t="shared" si="24"/>
        <v>0</v>
      </c>
      <c r="BQ32" s="248"/>
      <c r="BR32" s="234">
        <f t="shared" ca="1" si="25"/>
        <v>0</v>
      </c>
      <c r="BS32" s="244">
        <f t="shared" si="26"/>
        <v>0</v>
      </c>
      <c r="BU32" s="248"/>
      <c r="BV32" s="234">
        <f t="shared" ca="1" si="27"/>
        <v>0</v>
      </c>
      <c r="BW32" s="244">
        <f t="shared" si="28"/>
        <v>0</v>
      </c>
      <c r="BY32" s="248"/>
      <c r="BZ32" s="234">
        <f t="shared" ca="1" si="29"/>
        <v>0</v>
      </c>
      <c r="CA32" s="244">
        <f t="shared" si="30"/>
        <v>0</v>
      </c>
      <c r="CC32" s="248"/>
      <c r="CD32" s="280">
        <f t="shared" ca="1" si="31"/>
        <v>0</v>
      </c>
      <c r="CE32" s="280">
        <f t="shared" si="32"/>
        <v>0</v>
      </c>
      <c r="CG32" s="280" t="str">
        <f t="shared" si="33"/>
        <v/>
      </c>
      <c r="CH32" s="281" t="e">
        <f ca="1">IF(OR(AP32=1,AP32=2),ROUND(CG32,2)&amp;"%",(VLOOKUP(INT(CG32),INDIRECT(VLOOKUP($R$6,Code!$B$35:$C$38,2,FALSE)),2,FALSE)))</f>
        <v>#VALUE!</v>
      </c>
      <c r="CI32" s="247" t="str">
        <f t="shared" ca="1" si="36"/>
        <v/>
      </c>
      <c r="CJ32" s="240"/>
      <c r="CK32" s="234"/>
      <c r="CL32" s="234">
        <f t="shared" si="34"/>
        <v>0</v>
      </c>
      <c r="CM32" s="275">
        <f t="shared" ca="1" si="35"/>
        <v>0</v>
      </c>
      <c r="CP32" s="248"/>
    </row>
    <row r="33" spans="9:94" ht="18.75" hidden="1" x14ac:dyDescent="0.25">
      <c r="I33" s="306">
        <v>21</v>
      </c>
      <c r="J33" s="335"/>
      <c r="K33" s="275" t="s">
        <v>473</v>
      </c>
      <c r="L33" s="275" t="str">
        <f t="shared" si="3"/>
        <v>,</v>
      </c>
      <c r="M33" s="235" t="s">
        <v>120</v>
      </c>
      <c r="O33" s="275" t="str">
        <f t="shared" si="4"/>
        <v/>
      </c>
      <c r="R33" s="335"/>
      <c r="S33" s="275" t="s">
        <v>473</v>
      </c>
      <c r="T33" s="275" t="str">
        <f t="shared" si="5"/>
        <v>,</v>
      </c>
      <c r="W33" s="275" t="str">
        <f t="shared" si="6"/>
        <v/>
      </c>
      <c r="Y33" s="275" t="str">
        <f t="shared" si="7"/>
        <v/>
      </c>
      <c r="Z33" s="275" t="str">
        <f t="shared" si="8"/>
        <v xml:space="preserve">  </v>
      </c>
      <c r="AB33" s="336"/>
      <c r="AC33" s="336"/>
      <c r="AE33" s="275" t="str">
        <f t="shared" si="9"/>
        <v/>
      </c>
      <c r="AF33" s="275" t="str">
        <f t="shared" si="10"/>
        <v xml:space="preserve">  </v>
      </c>
      <c r="AI33" s="248"/>
      <c r="AJ33" s="274" t="str">
        <f t="shared" si="11"/>
        <v/>
      </c>
      <c r="AK33" s="245"/>
      <c r="AL33" s="248"/>
      <c r="AM33" s="274" t="str">
        <f t="shared" si="12"/>
        <v/>
      </c>
      <c r="AP33" s="337"/>
      <c r="AS33" s="249"/>
      <c r="AT33" s="234">
        <f t="shared" ca="1" si="13"/>
        <v>0</v>
      </c>
      <c r="AU33" s="244">
        <f t="shared" si="14"/>
        <v>0</v>
      </c>
      <c r="AW33" s="249"/>
      <c r="AX33" s="234">
        <f t="shared" ca="1" si="15"/>
        <v>0</v>
      </c>
      <c r="AY33" s="244">
        <f t="shared" si="16"/>
        <v>0</v>
      </c>
      <c r="BA33" s="249"/>
      <c r="BB33" s="234">
        <f t="shared" ca="1" si="17"/>
        <v>0</v>
      </c>
      <c r="BC33" s="244">
        <f t="shared" si="18"/>
        <v>0</v>
      </c>
      <c r="BE33" s="248"/>
      <c r="BF33" s="234">
        <f t="shared" ca="1" si="19"/>
        <v>0</v>
      </c>
      <c r="BG33" s="244">
        <f t="shared" si="20"/>
        <v>0</v>
      </c>
      <c r="BI33" s="248"/>
      <c r="BJ33" s="234">
        <f t="shared" ca="1" si="21"/>
        <v>0</v>
      </c>
      <c r="BK33" s="244">
        <f t="shared" si="22"/>
        <v>0</v>
      </c>
      <c r="BM33" s="248"/>
      <c r="BN33" s="234">
        <f t="shared" ca="1" si="23"/>
        <v>0</v>
      </c>
      <c r="BO33" s="244">
        <f t="shared" si="24"/>
        <v>0</v>
      </c>
      <c r="BQ33" s="248"/>
      <c r="BR33" s="234">
        <f t="shared" ca="1" si="25"/>
        <v>0</v>
      </c>
      <c r="BS33" s="244">
        <f t="shared" si="26"/>
        <v>0</v>
      </c>
      <c r="BU33" s="248"/>
      <c r="BV33" s="234">
        <f t="shared" ca="1" si="27"/>
        <v>0</v>
      </c>
      <c r="BW33" s="244">
        <f t="shared" si="28"/>
        <v>0</v>
      </c>
      <c r="BY33" s="248"/>
      <c r="BZ33" s="234">
        <f t="shared" ca="1" si="29"/>
        <v>0</v>
      </c>
      <c r="CA33" s="244">
        <f t="shared" si="30"/>
        <v>0</v>
      </c>
      <c r="CC33" s="248"/>
      <c r="CD33" s="280">
        <f t="shared" ca="1" si="31"/>
        <v>0</v>
      </c>
      <c r="CE33" s="280">
        <f t="shared" si="32"/>
        <v>0</v>
      </c>
      <c r="CG33" s="280" t="str">
        <f t="shared" si="33"/>
        <v/>
      </c>
      <c r="CH33" s="281" t="e">
        <f ca="1">IF(OR(AP33=1,AP33=2),ROUND(CG33,2)&amp;"%",(VLOOKUP(INT(CG33),INDIRECT(VLOOKUP($R$6,Code!$B$35:$C$38,2,FALSE)),2,FALSE)))</f>
        <v>#VALUE!</v>
      </c>
      <c r="CI33" s="247" t="str">
        <f t="shared" ca="1" si="36"/>
        <v/>
      </c>
      <c r="CJ33" s="240"/>
      <c r="CK33" s="234"/>
      <c r="CL33" s="234">
        <f t="shared" si="34"/>
        <v>0</v>
      </c>
      <c r="CM33" s="275">
        <f t="shared" ca="1" si="35"/>
        <v>0</v>
      </c>
      <c r="CP33" s="248"/>
    </row>
    <row r="34" spans="9:94" ht="18.75" hidden="1" x14ac:dyDescent="0.25">
      <c r="I34" s="306">
        <v>22</v>
      </c>
      <c r="J34" s="335"/>
      <c r="K34" s="275" t="s">
        <v>473</v>
      </c>
      <c r="L34" s="275" t="str">
        <f t="shared" si="3"/>
        <v>,</v>
      </c>
      <c r="M34" s="235" t="s">
        <v>120</v>
      </c>
      <c r="O34" s="275" t="str">
        <f t="shared" si="4"/>
        <v/>
      </c>
      <c r="R34" s="335"/>
      <c r="S34" s="275" t="s">
        <v>473</v>
      </c>
      <c r="T34" s="275" t="str">
        <f t="shared" si="5"/>
        <v>,</v>
      </c>
      <c r="W34" s="275" t="str">
        <f t="shared" si="6"/>
        <v/>
      </c>
      <c r="Y34" s="275" t="str">
        <f t="shared" si="7"/>
        <v/>
      </c>
      <c r="Z34" s="275" t="str">
        <f t="shared" si="8"/>
        <v xml:space="preserve">  </v>
      </c>
      <c r="AB34" s="336"/>
      <c r="AC34" s="336"/>
      <c r="AE34" s="275" t="str">
        <f t="shared" si="9"/>
        <v/>
      </c>
      <c r="AF34" s="275" t="str">
        <f t="shared" si="10"/>
        <v xml:space="preserve">  </v>
      </c>
      <c r="AI34" s="248"/>
      <c r="AJ34" s="274" t="str">
        <f t="shared" si="11"/>
        <v/>
      </c>
      <c r="AK34" s="245"/>
      <c r="AL34" s="248"/>
      <c r="AM34" s="274" t="str">
        <f t="shared" si="12"/>
        <v/>
      </c>
      <c r="AP34" s="337"/>
      <c r="AS34" s="249"/>
      <c r="AT34" s="234">
        <f t="shared" ca="1" si="13"/>
        <v>0</v>
      </c>
      <c r="AU34" s="244">
        <f t="shared" si="14"/>
        <v>0</v>
      </c>
      <c r="AW34" s="249"/>
      <c r="AX34" s="234">
        <f t="shared" ca="1" si="15"/>
        <v>0</v>
      </c>
      <c r="AY34" s="244">
        <f t="shared" si="16"/>
        <v>0</v>
      </c>
      <c r="BA34" s="249"/>
      <c r="BB34" s="234">
        <f t="shared" ca="1" si="17"/>
        <v>0</v>
      </c>
      <c r="BC34" s="244">
        <f t="shared" si="18"/>
        <v>0</v>
      </c>
      <c r="BE34" s="248"/>
      <c r="BF34" s="234">
        <f t="shared" ca="1" si="19"/>
        <v>0</v>
      </c>
      <c r="BG34" s="244">
        <f t="shared" si="20"/>
        <v>0</v>
      </c>
      <c r="BI34" s="248"/>
      <c r="BJ34" s="234">
        <f t="shared" ca="1" si="21"/>
        <v>0</v>
      </c>
      <c r="BK34" s="244">
        <f t="shared" si="22"/>
        <v>0</v>
      </c>
      <c r="BM34" s="248"/>
      <c r="BN34" s="234">
        <f t="shared" ca="1" si="23"/>
        <v>0</v>
      </c>
      <c r="BO34" s="244">
        <f t="shared" si="24"/>
        <v>0</v>
      </c>
      <c r="BQ34" s="248"/>
      <c r="BR34" s="234">
        <f t="shared" ca="1" si="25"/>
        <v>0</v>
      </c>
      <c r="BS34" s="244">
        <f t="shared" si="26"/>
        <v>0</v>
      </c>
      <c r="BU34" s="248"/>
      <c r="BV34" s="234">
        <f t="shared" ca="1" si="27"/>
        <v>0</v>
      </c>
      <c r="BW34" s="244">
        <f t="shared" si="28"/>
        <v>0</v>
      </c>
      <c r="BY34" s="248"/>
      <c r="BZ34" s="234">
        <f t="shared" ca="1" si="29"/>
        <v>0</v>
      </c>
      <c r="CA34" s="244">
        <f t="shared" si="30"/>
        <v>0</v>
      </c>
      <c r="CC34" s="248"/>
      <c r="CD34" s="280">
        <f t="shared" ca="1" si="31"/>
        <v>0</v>
      </c>
      <c r="CE34" s="280">
        <f t="shared" si="32"/>
        <v>0</v>
      </c>
      <c r="CG34" s="280" t="str">
        <f t="shared" si="33"/>
        <v/>
      </c>
      <c r="CH34" s="281" t="e">
        <f ca="1">IF(OR(AP34=1,AP34=2),ROUND(CG34,2)&amp;"%",(VLOOKUP(INT(CG34),INDIRECT(VLOOKUP($R$6,Code!$B$35:$C$38,2,FALSE)),2,FALSE)))</f>
        <v>#VALUE!</v>
      </c>
      <c r="CI34" s="247" t="str">
        <f t="shared" ca="1" si="36"/>
        <v/>
      </c>
      <c r="CJ34" s="240"/>
      <c r="CK34" s="234"/>
      <c r="CL34" s="234">
        <f t="shared" si="34"/>
        <v>0</v>
      </c>
      <c r="CM34" s="275">
        <f t="shared" ca="1" si="35"/>
        <v>0</v>
      </c>
      <c r="CP34" s="248"/>
    </row>
    <row r="35" spans="9:94" ht="18.75" hidden="1" x14ac:dyDescent="0.25">
      <c r="I35" s="306">
        <v>23</v>
      </c>
      <c r="J35" s="335"/>
      <c r="K35" s="275" t="s">
        <v>473</v>
      </c>
      <c r="L35" s="275" t="str">
        <f t="shared" si="3"/>
        <v>,</v>
      </c>
      <c r="M35" s="235" t="s">
        <v>120</v>
      </c>
      <c r="O35" s="275" t="str">
        <f t="shared" si="4"/>
        <v/>
      </c>
      <c r="R35" s="335"/>
      <c r="S35" s="275" t="s">
        <v>473</v>
      </c>
      <c r="T35" s="275" t="str">
        <f t="shared" si="5"/>
        <v>,</v>
      </c>
      <c r="W35" s="275" t="str">
        <f t="shared" si="6"/>
        <v/>
      </c>
      <c r="Y35" s="275" t="str">
        <f t="shared" si="7"/>
        <v/>
      </c>
      <c r="Z35" s="275" t="str">
        <f t="shared" si="8"/>
        <v xml:space="preserve">  </v>
      </c>
      <c r="AB35" s="336"/>
      <c r="AC35" s="336"/>
      <c r="AE35" s="275" t="str">
        <f t="shared" si="9"/>
        <v/>
      </c>
      <c r="AF35" s="275" t="str">
        <f t="shared" si="10"/>
        <v xml:space="preserve">  </v>
      </c>
      <c r="AI35" s="248"/>
      <c r="AJ35" s="274" t="str">
        <f t="shared" si="11"/>
        <v/>
      </c>
      <c r="AK35" s="245"/>
      <c r="AL35" s="248"/>
      <c r="AM35" s="274" t="str">
        <f t="shared" si="12"/>
        <v/>
      </c>
      <c r="AP35" s="337"/>
      <c r="AS35" s="249"/>
      <c r="AT35" s="234">
        <f t="shared" ca="1" si="13"/>
        <v>0</v>
      </c>
      <c r="AU35" s="244">
        <f t="shared" si="14"/>
        <v>0</v>
      </c>
      <c r="AW35" s="249"/>
      <c r="AX35" s="234">
        <f t="shared" ca="1" si="15"/>
        <v>0</v>
      </c>
      <c r="AY35" s="244">
        <f t="shared" si="16"/>
        <v>0</v>
      </c>
      <c r="BA35" s="249"/>
      <c r="BB35" s="234">
        <f t="shared" ca="1" si="17"/>
        <v>0</v>
      </c>
      <c r="BC35" s="244">
        <f t="shared" si="18"/>
        <v>0</v>
      </c>
      <c r="BE35" s="248"/>
      <c r="BF35" s="234">
        <f t="shared" ca="1" si="19"/>
        <v>0</v>
      </c>
      <c r="BG35" s="244">
        <f t="shared" si="20"/>
        <v>0</v>
      </c>
      <c r="BI35" s="248"/>
      <c r="BJ35" s="234">
        <f t="shared" ca="1" si="21"/>
        <v>0</v>
      </c>
      <c r="BK35" s="244">
        <f t="shared" si="22"/>
        <v>0</v>
      </c>
      <c r="BM35" s="248"/>
      <c r="BN35" s="234">
        <f t="shared" ca="1" si="23"/>
        <v>0</v>
      </c>
      <c r="BO35" s="244">
        <f t="shared" si="24"/>
        <v>0</v>
      </c>
      <c r="BQ35" s="248"/>
      <c r="BR35" s="234">
        <f t="shared" ca="1" si="25"/>
        <v>0</v>
      </c>
      <c r="BS35" s="244">
        <f t="shared" si="26"/>
        <v>0</v>
      </c>
      <c r="BU35" s="248"/>
      <c r="BV35" s="234">
        <f t="shared" ca="1" si="27"/>
        <v>0</v>
      </c>
      <c r="BW35" s="244">
        <f t="shared" si="28"/>
        <v>0</v>
      </c>
      <c r="BY35" s="248"/>
      <c r="BZ35" s="234">
        <f t="shared" ca="1" si="29"/>
        <v>0</v>
      </c>
      <c r="CA35" s="244">
        <f t="shared" si="30"/>
        <v>0</v>
      </c>
      <c r="CC35" s="248"/>
      <c r="CD35" s="280">
        <f t="shared" ca="1" si="31"/>
        <v>0</v>
      </c>
      <c r="CE35" s="280">
        <f t="shared" si="32"/>
        <v>0</v>
      </c>
      <c r="CG35" s="280" t="str">
        <f t="shared" si="33"/>
        <v/>
      </c>
      <c r="CH35" s="281" t="e">
        <f ca="1">IF(OR(AP35=1,AP35=2),ROUND(CG35,2)&amp;"%",(VLOOKUP(INT(CG35),INDIRECT(VLOOKUP($R$6,Code!$B$35:$C$38,2,FALSE)),2,FALSE)))</f>
        <v>#VALUE!</v>
      </c>
      <c r="CI35" s="247" t="str">
        <f t="shared" ca="1" si="36"/>
        <v/>
      </c>
      <c r="CJ35" s="240"/>
      <c r="CK35" s="234"/>
      <c r="CL35" s="234">
        <f t="shared" si="34"/>
        <v>0</v>
      </c>
      <c r="CM35" s="275">
        <f t="shared" ca="1" si="35"/>
        <v>0</v>
      </c>
      <c r="CP35" s="248"/>
    </row>
    <row r="36" spans="9:94" ht="18.75" hidden="1" x14ac:dyDescent="0.25">
      <c r="I36" s="306">
        <v>24</v>
      </c>
      <c r="J36" s="335"/>
      <c r="K36" s="275" t="s">
        <v>473</v>
      </c>
      <c r="L36" s="275" t="str">
        <f t="shared" si="3"/>
        <v>,</v>
      </c>
      <c r="M36" s="235" t="s">
        <v>120</v>
      </c>
      <c r="O36" s="275" t="str">
        <f t="shared" si="4"/>
        <v/>
      </c>
      <c r="R36" s="335"/>
      <c r="S36" s="275" t="s">
        <v>473</v>
      </c>
      <c r="T36" s="275" t="str">
        <f t="shared" si="5"/>
        <v>,</v>
      </c>
      <c r="W36" s="275" t="str">
        <f t="shared" si="6"/>
        <v/>
      </c>
      <c r="Y36" s="275" t="str">
        <f t="shared" si="7"/>
        <v/>
      </c>
      <c r="Z36" s="275" t="str">
        <f t="shared" si="8"/>
        <v xml:space="preserve">  </v>
      </c>
      <c r="AB36" s="336"/>
      <c r="AC36" s="336"/>
      <c r="AE36" s="275" t="str">
        <f t="shared" si="9"/>
        <v/>
      </c>
      <c r="AF36" s="275" t="str">
        <f t="shared" si="10"/>
        <v xml:space="preserve">  </v>
      </c>
      <c r="AI36" s="248"/>
      <c r="AJ36" s="274" t="str">
        <f t="shared" si="11"/>
        <v/>
      </c>
      <c r="AK36" s="245"/>
      <c r="AL36" s="248"/>
      <c r="AM36" s="274" t="str">
        <f t="shared" si="12"/>
        <v/>
      </c>
      <c r="AP36" s="337"/>
      <c r="AS36" s="249"/>
      <c r="AT36" s="234">
        <f t="shared" ca="1" si="13"/>
        <v>0</v>
      </c>
      <c r="AU36" s="244">
        <f t="shared" si="14"/>
        <v>0</v>
      </c>
      <c r="AW36" s="249"/>
      <c r="AX36" s="234">
        <f t="shared" ca="1" si="15"/>
        <v>0</v>
      </c>
      <c r="AY36" s="244">
        <f t="shared" si="16"/>
        <v>0</v>
      </c>
      <c r="BA36" s="249"/>
      <c r="BB36" s="234">
        <f t="shared" ca="1" si="17"/>
        <v>0</v>
      </c>
      <c r="BC36" s="244">
        <f t="shared" si="18"/>
        <v>0</v>
      </c>
      <c r="BE36" s="248"/>
      <c r="BF36" s="234">
        <f t="shared" ca="1" si="19"/>
        <v>0</v>
      </c>
      <c r="BG36" s="244">
        <f t="shared" si="20"/>
        <v>0</v>
      </c>
      <c r="BI36" s="248"/>
      <c r="BJ36" s="234">
        <f t="shared" ca="1" si="21"/>
        <v>0</v>
      </c>
      <c r="BK36" s="244">
        <f t="shared" si="22"/>
        <v>0</v>
      </c>
      <c r="BM36" s="248"/>
      <c r="BN36" s="234">
        <f t="shared" ca="1" si="23"/>
        <v>0</v>
      </c>
      <c r="BO36" s="244">
        <f t="shared" si="24"/>
        <v>0</v>
      </c>
      <c r="BQ36" s="248"/>
      <c r="BR36" s="234">
        <f t="shared" ca="1" si="25"/>
        <v>0</v>
      </c>
      <c r="BS36" s="244">
        <f t="shared" si="26"/>
        <v>0</v>
      </c>
      <c r="BU36" s="248"/>
      <c r="BV36" s="234">
        <f t="shared" ca="1" si="27"/>
        <v>0</v>
      </c>
      <c r="BW36" s="244">
        <f t="shared" si="28"/>
        <v>0</v>
      </c>
      <c r="BY36" s="248"/>
      <c r="BZ36" s="234">
        <f t="shared" ca="1" si="29"/>
        <v>0</v>
      </c>
      <c r="CA36" s="244">
        <f t="shared" si="30"/>
        <v>0</v>
      </c>
      <c r="CC36" s="248"/>
      <c r="CD36" s="280">
        <f t="shared" ca="1" si="31"/>
        <v>0</v>
      </c>
      <c r="CE36" s="280">
        <f t="shared" si="32"/>
        <v>0</v>
      </c>
      <c r="CG36" s="280" t="str">
        <f t="shared" si="33"/>
        <v/>
      </c>
      <c r="CH36" s="281" t="e">
        <f ca="1">IF(OR(AP36=1,AP36=2),ROUND(CG36,2)&amp;"%",(VLOOKUP(INT(CG36),INDIRECT(VLOOKUP($R$6,Code!$B$35:$C$38,2,FALSE)),2,FALSE)))</f>
        <v>#VALUE!</v>
      </c>
      <c r="CI36" s="247" t="str">
        <f t="shared" ca="1" si="36"/>
        <v/>
      </c>
      <c r="CJ36" s="240"/>
      <c r="CK36" s="234"/>
      <c r="CL36" s="234">
        <f t="shared" si="34"/>
        <v>0</v>
      </c>
      <c r="CM36" s="275">
        <f t="shared" ca="1" si="35"/>
        <v>0</v>
      </c>
      <c r="CP36" s="248"/>
    </row>
    <row r="37" spans="9:94" ht="18.75" hidden="1" x14ac:dyDescent="0.25">
      <c r="I37" s="306">
        <v>25</v>
      </c>
      <c r="J37" s="335"/>
      <c r="K37" s="275" t="s">
        <v>473</v>
      </c>
      <c r="L37" s="275" t="str">
        <f t="shared" si="3"/>
        <v>,</v>
      </c>
      <c r="M37" s="235" t="s">
        <v>120</v>
      </c>
      <c r="O37" s="275" t="str">
        <f t="shared" si="4"/>
        <v/>
      </c>
      <c r="R37" s="335"/>
      <c r="S37" s="275" t="s">
        <v>473</v>
      </c>
      <c r="T37" s="275" t="str">
        <f t="shared" si="5"/>
        <v>,</v>
      </c>
      <c r="W37" s="275" t="str">
        <f t="shared" si="6"/>
        <v/>
      </c>
      <c r="Y37" s="275" t="str">
        <f t="shared" si="7"/>
        <v/>
      </c>
      <c r="Z37" s="275" t="str">
        <f t="shared" si="8"/>
        <v xml:space="preserve">  </v>
      </c>
      <c r="AB37" s="336"/>
      <c r="AC37" s="336"/>
      <c r="AE37" s="275" t="str">
        <f t="shared" si="9"/>
        <v/>
      </c>
      <c r="AF37" s="275" t="str">
        <f t="shared" si="10"/>
        <v xml:space="preserve">  </v>
      </c>
      <c r="AI37" s="248"/>
      <c r="AJ37" s="274" t="str">
        <f t="shared" si="11"/>
        <v/>
      </c>
      <c r="AK37" s="245"/>
      <c r="AL37" s="248"/>
      <c r="AM37" s="274" t="str">
        <f t="shared" si="12"/>
        <v/>
      </c>
      <c r="AP37" s="337"/>
      <c r="AS37" s="249"/>
      <c r="AT37" s="234">
        <f t="shared" ca="1" si="13"/>
        <v>0</v>
      </c>
      <c r="AU37" s="244">
        <f t="shared" si="14"/>
        <v>0</v>
      </c>
      <c r="AW37" s="249"/>
      <c r="AX37" s="234">
        <f t="shared" ca="1" si="15"/>
        <v>0</v>
      </c>
      <c r="AY37" s="244">
        <f t="shared" si="16"/>
        <v>0</v>
      </c>
      <c r="BA37" s="249"/>
      <c r="BB37" s="234">
        <f t="shared" ca="1" si="17"/>
        <v>0</v>
      </c>
      <c r="BC37" s="244">
        <f t="shared" si="18"/>
        <v>0</v>
      </c>
      <c r="BE37" s="248"/>
      <c r="BF37" s="234">
        <f t="shared" ca="1" si="19"/>
        <v>0</v>
      </c>
      <c r="BG37" s="244">
        <f t="shared" si="20"/>
        <v>0</v>
      </c>
      <c r="BI37" s="248"/>
      <c r="BJ37" s="234">
        <f t="shared" ca="1" si="21"/>
        <v>0</v>
      </c>
      <c r="BK37" s="244">
        <f t="shared" si="22"/>
        <v>0</v>
      </c>
      <c r="BM37" s="248"/>
      <c r="BN37" s="234">
        <f t="shared" ca="1" si="23"/>
        <v>0</v>
      </c>
      <c r="BO37" s="244">
        <f t="shared" si="24"/>
        <v>0</v>
      </c>
      <c r="BQ37" s="248"/>
      <c r="BR37" s="234">
        <f t="shared" ca="1" si="25"/>
        <v>0</v>
      </c>
      <c r="BS37" s="244">
        <f t="shared" si="26"/>
        <v>0</v>
      </c>
      <c r="BU37" s="248"/>
      <c r="BV37" s="234">
        <f t="shared" ca="1" si="27"/>
        <v>0</v>
      </c>
      <c r="BW37" s="244">
        <f t="shared" si="28"/>
        <v>0</v>
      </c>
      <c r="BY37" s="248"/>
      <c r="BZ37" s="234">
        <f t="shared" ca="1" si="29"/>
        <v>0</v>
      </c>
      <c r="CA37" s="244">
        <f t="shared" si="30"/>
        <v>0</v>
      </c>
      <c r="CC37" s="248"/>
      <c r="CD37" s="280">
        <f t="shared" ca="1" si="31"/>
        <v>0</v>
      </c>
      <c r="CE37" s="280">
        <f t="shared" si="32"/>
        <v>0</v>
      </c>
      <c r="CG37" s="280" t="str">
        <f t="shared" si="33"/>
        <v/>
      </c>
      <c r="CH37" s="281" t="e">
        <f ca="1">IF(OR(AP37=1,AP37=2),ROUND(CG37,2)&amp;"%",(VLOOKUP(INT(CG37),INDIRECT(VLOOKUP($R$6,Code!$B$35:$C$38,2,FALSE)),2,FALSE)))</f>
        <v>#VALUE!</v>
      </c>
      <c r="CI37" s="247" t="str">
        <f t="shared" ca="1" si="36"/>
        <v/>
      </c>
      <c r="CJ37" s="240"/>
      <c r="CK37" s="234"/>
      <c r="CL37" s="234">
        <f t="shared" si="34"/>
        <v>0</v>
      </c>
      <c r="CM37" s="275">
        <f t="shared" ca="1" si="35"/>
        <v>0</v>
      </c>
      <c r="CP37" s="248"/>
    </row>
    <row r="38" spans="9:94" ht="18.75" hidden="1" x14ac:dyDescent="0.25">
      <c r="I38" s="306">
        <v>26</v>
      </c>
      <c r="J38" s="335"/>
      <c r="K38" s="275" t="s">
        <v>473</v>
      </c>
      <c r="L38" s="275" t="str">
        <f t="shared" si="3"/>
        <v>,</v>
      </c>
      <c r="M38" s="235" t="s">
        <v>120</v>
      </c>
      <c r="O38" s="275" t="str">
        <f t="shared" si="4"/>
        <v/>
      </c>
      <c r="R38" s="335"/>
      <c r="S38" s="275" t="s">
        <v>473</v>
      </c>
      <c r="T38" s="275" t="str">
        <f t="shared" si="5"/>
        <v>,</v>
      </c>
      <c r="W38" s="275" t="str">
        <f t="shared" si="6"/>
        <v/>
      </c>
      <c r="Y38" s="275" t="str">
        <f t="shared" si="7"/>
        <v/>
      </c>
      <c r="Z38" s="275" t="str">
        <f t="shared" si="8"/>
        <v xml:space="preserve">  </v>
      </c>
      <c r="AB38" s="336"/>
      <c r="AC38" s="336"/>
      <c r="AE38" s="275" t="str">
        <f t="shared" si="9"/>
        <v/>
      </c>
      <c r="AF38" s="275" t="str">
        <f t="shared" si="10"/>
        <v xml:space="preserve">  </v>
      </c>
      <c r="AI38" s="248"/>
      <c r="AJ38" s="274" t="str">
        <f t="shared" si="11"/>
        <v/>
      </c>
      <c r="AK38" s="245"/>
      <c r="AL38" s="248"/>
      <c r="AM38" s="274" t="str">
        <f t="shared" si="12"/>
        <v/>
      </c>
      <c r="AP38" s="337"/>
      <c r="AS38" s="249"/>
      <c r="AT38" s="234">
        <f t="shared" ca="1" si="13"/>
        <v>0</v>
      </c>
      <c r="AU38" s="244">
        <f t="shared" si="14"/>
        <v>0</v>
      </c>
      <c r="AW38" s="249"/>
      <c r="AX38" s="234">
        <f t="shared" ca="1" si="15"/>
        <v>0</v>
      </c>
      <c r="AY38" s="244">
        <f t="shared" si="16"/>
        <v>0</v>
      </c>
      <c r="BA38" s="249"/>
      <c r="BB38" s="234">
        <f t="shared" ca="1" si="17"/>
        <v>0</v>
      </c>
      <c r="BC38" s="244">
        <f t="shared" si="18"/>
        <v>0</v>
      </c>
      <c r="BE38" s="248"/>
      <c r="BF38" s="234">
        <f t="shared" ca="1" si="19"/>
        <v>0</v>
      </c>
      <c r="BG38" s="244">
        <f t="shared" si="20"/>
        <v>0</v>
      </c>
      <c r="BI38" s="248"/>
      <c r="BJ38" s="234">
        <f t="shared" ca="1" si="21"/>
        <v>0</v>
      </c>
      <c r="BK38" s="244">
        <f t="shared" si="22"/>
        <v>0</v>
      </c>
      <c r="BM38" s="248"/>
      <c r="BN38" s="234">
        <f t="shared" ca="1" si="23"/>
        <v>0</v>
      </c>
      <c r="BO38" s="244">
        <f t="shared" si="24"/>
        <v>0</v>
      </c>
      <c r="BQ38" s="248"/>
      <c r="BR38" s="234">
        <f t="shared" ca="1" si="25"/>
        <v>0</v>
      </c>
      <c r="BS38" s="244">
        <f t="shared" si="26"/>
        <v>0</v>
      </c>
      <c r="BU38" s="248"/>
      <c r="BV38" s="234">
        <f t="shared" ca="1" si="27"/>
        <v>0</v>
      </c>
      <c r="BW38" s="244">
        <f t="shared" si="28"/>
        <v>0</v>
      </c>
      <c r="BY38" s="248"/>
      <c r="BZ38" s="234">
        <f t="shared" ca="1" si="29"/>
        <v>0</v>
      </c>
      <c r="CA38" s="244">
        <f t="shared" si="30"/>
        <v>0</v>
      </c>
      <c r="CC38" s="248"/>
      <c r="CD38" s="280">
        <f t="shared" ca="1" si="31"/>
        <v>0</v>
      </c>
      <c r="CE38" s="280">
        <f t="shared" si="32"/>
        <v>0</v>
      </c>
      <c r="CG38" s="280" t="str">
        <f t="shared" si="33"/>
        <v/>
      </c>
      <c r="CH38" s="281" t="e">
        <f ca="1">IF(OR(AP38=1,AP38=2),ROUND(CG38,2)&amp;"%",(VLOOKUP(INT(CG38),INDIRECT(VLOOKUP($R$6,Code!$B$35:$C$38,2,FALSE)),2,FALSE)))</f>
        <v>#VALUE!</v>
      </c>
      <c r="CI38" s="247" t="str">
        <f t="shared" ca="1" si="36"/>
        <v/>
      </c>
      <c r="CJ38" s="240"/>
      <c r="CK38" s="234"/>
      <c r="CL38" s="234">
        <f t="shared" si="34"/>
        <v>0</v>
      </c>
      <c r="CM38" s="275">
        <f t="shared" ca="1" si="35"/>
        <v>0</v>
      </c>
      <c r="CP38" s="248"/>
    </row>
    <row r="39" spans="9:94" ht="18.75" hidden="1" x14ac:dyDescent="0.25">
      <c r="I39" s="306">
        <v>27</v>
      </c>
      <c r="J39" s="335"/>
      <c r="K39" s="275" t="s">
        <v>473</v>
      </c>
      <c r="L39" s="275" t="str">
        <f t="shared" si="3"/>
        <v>,</v>
      </c>
      <c r="M39" s="235" t="s">
        <v>120</v>
      </c>
      <c r="O39" s="275" t="str">
        <f t="shared" si="4"/>
        <v/>
      </c>
      <c r="R39" s="335"/>
      <c r="S39" s="275" t="s">
        <v>473</v>
      </c>
      <c r="T39" s="275" t="str">
        <f t="shared" si="5"/>
        <v>,</v>
      </c>
      <c r="W39" s="275" t="str">
        <f t="shared" si="6"/>
        <v/>
      </c>
      <c r="Y39" s="275" t="str">
        <f t="shared" si="7"/>
        <v/>
      </c>
      <c r="Z39" s="275" t="str">
        <f t="shared" si="8"/>
        <v xml:space="preserve">  </v>
      </c>
      <c r="AB39" s="336"/>
      <c r="AC39" s="336"/>
      <c r="AE39" s="275" t="str">
        <f t="shared" si="9"/>
        <v/>
      </c>
      <c r="AF39" s="275" t="str">
        <f t="shared" si="10"/>
        <v xml:space="preserve">  </v>
      </c>
      <c r="AI39" s="248"/>
      <c r="AJ39" s="274" t="str">
        <f t="shared" si="11"/>
        <v/>
      </c>
      <c r="AK39" s="245"/>
      <c r="AL39" s="248"/>
      <c r="AM39" s="274" t="str">
        <f t="shared" si="12"/>
        <v/>
      </c>
      <c r="AP39" s="337"/>
      <c r="AS39" s="249"/>
      <c r="AT39" s="234">
        <f t="shared" ca="1" si="13"/>
        <v>0</v>
      </c>
      <c r="AU39" s="244">
        <f t="shared" si="14"/>
        <v>0</v>
      </c>
      <c r="AW39" s="249"/>
      <c r="AX39" s="234">
        <f t="shared" ca="1" si="15"/>
        <v>0</v>
      </c>
      <c r="AY39" s="244">
        <f t="shared" si="16"/>
        <v>0</v>
      </c>
      <c r="BA39" s="249"/>
      <c r="BB39" s="234">
        <f t="shared" ca="1" si="17"/>
        <v>0</v>
      </c>
      <c r="BC39" s="244">
        <f t="shared" si="18"/>
        <v>0</v>
      </c>
      <c r="BE39" s="248"/>
      <c r="BF39" s="234">
        <f t="shared" ca="1" si="19"/>
        <v>0</v>
      </c>
      <c r="BG39" s="244">
        <f t="shared" si="20"/>
        <v>0</v>
      </c>
      <c r="BI39" s="248"/>
      <c r="BJ39" s="234">
        <f t="shared" ca="1" si="21"/>
        <v>0</v>
      </c>
      <c r="BK39" s="244">
        <f t="shared" si="22"/>
        <v>0</v>
      </c>
      <c r="BM39" s="248"/>
      <c r="BN39" s="234">
        <f t="shared" ca="1" si="23"/>
        <v>0</v>
      </c>
      <c r="BO39" s="244">
        <f t="shared" si="24"/>
        <v>0</v>
      </c>
      <c r="BQ39" s="248"/>
      <c r="BR39" s="234">
        <f t="shared" ca="1" si="25"/>
        <v>0</v>
      </c>
      <c r="BS39" s="244">
        <f t="shared" si="26"/>
        <v>0</v>
      </c>
      <c r="BU39" s="248"/>
      <c r="BV39" s="234">
        <f t="shared" ca="1" si="27"/>
        <v>0</v>
      </c>
      <c r="BW39" s="244">
        <f t="shared" si="28"/>
        <v>0</v>
      </c>
      <c r="BY39" s="248"/>
      <c r="BZ39" s="234">
        <f t="shared" ca="1" si="29"/>
        <v>0</v>
      </c>
      <c r="CA39" s="244">
        <f t="shared" si="30"/>
        <v>0</v>
      </c>
      <c r="CC39" s="248"/>
      <c r="CD39" s="280">
        <f t="shared" ca="1" si="31"/>
        <v>0</v>
      </c>
      <c r="CE39" s="280">
        <f t="shared" si="32"/>
        <v>0</v>
      </c>
      <c r="CG39" s="280" t="str">
        <f t="shared" si="33"/>
        <v/>
      </c>
      <c r="CH39" s="281" t="e">
        <f ca="1">IF(OR(AP39=1,AP39=2),ROUND(CG39,2)&amp;"%",(VLOOKUP(INT(CG39),INDIRECT(VLOOKUP($R$6,Code!$B$35:$C$38,2,FALSE)),2,FALSE)))</f>
        <v>#VALUE!</v>
      </c>
      <c r="CI39" s="247" t="str">
        <f t="shared" ca="1" si="36"/>
        <v/>
      </c>
      <c r="CJ39" s="240"/>
      <c r="CK39" s="234"/>
      <c r="CL39" s="234">
        <f t="shared" si="34"/>
        <v>0</v>
      </c>
      <c r="CM39" s="275">
        <f t="shared" ca="1" si="35"/>
        <v>0</v>
      </c>
      <c r="CP39" s="248"/>
    </row>
    <row r="40" spans="9:94" ht="18.75" hidden="1" x14ac:dyDescent="0.25">
      <c r="I40" s="306">
        <v>28</v>
      </c>
      <c r="J40" s="335"/>
      <c r="K40" s="275" t="s">
        <v>473</v>
      </c>
      <c r="L40" s="275" t="str">
        <f t="shared" si="3"/>
        <v>,</v>
      </c>
      <c r="M40" s="235" t="s">
        <v>120</v>
      </c>
      <c r="O40" s="275" t="str">
        <f t="shared" si="4"/>
        <v/>
      </c>
      <c r="R40" s="335"/>
      <c r="S40" s="275" t="s">
        <v>473</v>
      </c>
      <c r="T40" s="275" t="str">
        <f t="shared" si="5"/>
        <v>,</v>
      </c>
      <c r="W40" s="275" t="str">
        <f t="shared" si="6"/>
        <v/>
      </c>
      <c r="Y40" s="275" t="str">
        <f t="shared" si="7"/>
        <v/>
      </c>
      <c r="Z40" s="275" t="str">
        <f t="shared" si="8"/>
        <v xml:space="preserve">  </v>
      </c>
      <c r="AB40" s="336"/>
      <c r="AC40" s="336"/>
      <c r="AE40" s="275" t="str">
        <f t="shared" si="9"/>
        <v/>
      </c>
      <c r="AF40" s="275" t="str">
        <f t="shared" si="10"/>
        <v xml:space="preserve">  </v>
      </c>
      <c r="AI40" s="248"/>
      <c r="AJ40" s="274" t="str">
        <f t="shared" si="11"/>
        <v/>
      </c>
      <c r="AK40" s="245"/>
      <c r="AL40" s="248"/>
      <c r="AM40" s="274" t="str">
        <f t="shared" si="12"/>
        <v/>
      </c>
      <c r="AP40" s="337"/>
      <c r="AS40" s="249"/>
      <c r="AT40" s="234">
        <f t="shared" ca="1" si="13"/>
        <v>0</v>
      </c>
      <c r="AU40" s="244">
        <f t="shared" si="14"/>
        <v>0</v>
      </c>
      <c r="AW40" s="249"/>
      <c r="AX40" s="234">
        <f t="shared" ca="1" si="15"/>
        <v>0</v>
      </c>
      <c r="AY40" s="244">
        <f t="shared" si="16"/>
        <v>0</v>
      </c>
      <c r="BA40" s="249"/>
      <c r="BB40" s="234">
        <f t="shared" ca="1" si="17"/>
        <v>0</v>
      </c>
      <c r="BC40" s="244">
        <f t="shared" si="18"/>
        <v>0</v>
      </c>
      <c r="BE40" s="248"/>
      <c r="BF40" s="234">
        <f t="shared" ca="1" si="19"/>
        <v>0</v>
      </c>
      <c r="BG40" s="244">
        <f t="shared" si="20"/>
        <v>0</v>
      </c>
      <c r="BI40" s="248"/>
      <c r="BJ40" s="234">
        <f t="shared" ca="1" si="21"/>
        <v>0</v>
      </c>
      <c r="BK40" s="244">
        <f t="shared" si="22"/>
        <v>0</v>
      </c>
      <c r="BM40" s="248"/>
      <c r="BN40" s="234">
        <f t="shared" ca="1" si="23"/>
        <v>0</v>
      </c>
      <c r="BO40" s="244">
        <f t="shared" si="24"/>
        <v>0</v>
      </c>
      <c r="BQ40" s="248"/>
      <c r="BR40" s="234">
        <f t="shared" ca="1" si="25"/>
        <v>0</v>
      </c>
      <c r="BS40" s="244">
        <f t="shared" si="26"/>
        <v>0</v>
      </c>
      <c r="BU40" s="248"/>
      <c r="BV40" s="234">
        <f t="shared" ca="1" si="27"/>
        <v>0</v>
      </c>
      <c r="BW40" s="244">
        <f t="shared" si="28"/>
        <v>0</v>
      </c>
      <c r="BY40" s="248"/>
      <c r="BZ40" s="234">
        <f t="shared" ca="1" si="29"/>
        <v>0</v>
      </c>
      <c r="CA40" s="244">
        <f t="shared" si="30"/>
        <v>0</v>
      </c>
      <c r="CC40" s="248"/>
      <c r="CD40" s="280">
        <f t="shared" ca="1" si="31"/>
        <v>0</v>
      </c>
      <c r="CE40" s="280">
        <f t="shared" si="32"/>
        <v>0</v>
      </c>
      <c r="CG40" s="280" t="str">
        <f t="shared" si="33"/>
        <v/>
      </c>
      <c r="CH40" s="281" t="e">
        <f ca="1">IF(OR(AP40=1,AP40=2),ROUND(CG40,2)&amp;"%",(VLOOKUP(INT(CG40),INDIRECT(VLOOKUP($R$6,Code!$B$35:$C$38,2,FALSE)),2,FALSE)))</f>
        <v>#VALUE!</v>
      </c>
      <c r="CI40" s="247" t="str">
        <f t="shared" ca="1" si="36"/>
        <v/>
      </c>
      <c r="CJ40" s="240"/>
      <c r="CK40" s="234"/>
      <c r="CL40" s="234">
        <f t="shared" si="34"/>
        <v>0</v>
      </c>
      <c r="CM40" s="275">
        <f t="shared" ca="1" si="35"/>
        <v>0</v>
      </c>
      <c r="CP40" s="248"/>
    </row>
    <row r="41" spans="9:94" ht="18.75" hidden="1" x14ac:dyDescent="0.25">
      <c r="I41" s="306">
        <v>29</v>
      </c>
      <c r="J41" s="335"/>
      <c r="K41" s="275" t="s">
        <v>473</v>
      </c>
      <c r="L41" s="275" t="str">
        <f t="shared" si="3"/>
        <v>,</v>
      </c>
      <c r="M41" s="235" t="s">
        <v>120</v>
      </c>
      <c r="O41" s="275" t="str">
        <f t="shared" si="4"/>
        <v/>
      </c>
      <c r="R41" s="335"/>
      <c r="S41" s="275" t="s">
        <v>473</v>
      </c>
      <c r="T41" s="275" t="str">
        <f t="shared" si="5"/>
        <v>,</v>
      </c>
      <c r="W41" s="275" t="str">
        <f t="shared" si="6"/>
        <v/>
      </c>
      <c r="Y41" s="275" t="str">
        <f t="shared" si="7"/>
        <v/>
      </c>
      <c r="Z41" s="275" t="str">
        <f t="shared" si="8"/>
        <v xml:space="preserve">  </v>
      </c>
      <c r="AB41" s="336"/>
      <c r="AC41" s="336"/>
      <c r="AE41" s="275" t="str">
        <f t="shared" si="9"/>
        <v/>
      </c>
      <c r="AF41" s="275" t="str">
        <f t="shared" si="10"/>
        <v xml:space="preserve">  </v>
      </c>
      <c r="AI41" s="248"/>
      <c r="AJ41" s="274" t="str">
        <f t="shared" si="11"/>
        <v/>
      </c>
      <c r="AK41" s="245"/>
      <c r="AL41" s="248"/>
      <c r="AM41" s="274" t="str">
        <f t="shared" si="12"/>
        <v/>
      </c>
      <c r="AP41" s="337"/>
      <c r="AS41" s="249"/>
      <c r="AT41" s="234">
        <f t="shared" ca="1" si="13"/>
        <v>0</v>
      </c>
      <c r="AU41" s="244">
        <f t="shared" si="14"/>
        <v>0</v>
      </c>
      <c r="AW41" s="249"/>
      <c r="AX41" s="234">
        <f t="shared" ca="1" si="15"/>
        <v>0</v>
      </c>
      <c r="AY41" s="244">
        <f t="shared" si="16"/>
        <v>0</v>
      </c>
      <c r="BA41" s="249"/>
      <c r="BB41" s="234">
        <f t="shared" ca="1" si="17"/>
        <v>0</v>
      </c>
      <c r="BC41" s="244">
        <f t="shared" si="18"/>
        <v>0</v>
      </c>
      <c r="BE41" s="248"/>
      <c r="BF41" s="234">
        <f t="shared" ca="1" si="19"/>
        <v>0</v>
      </c>
      <c r="BG41" s="244">
        <f t="shared" si="20"/>
        <v>0</v>
      </c>
      <c r="BI41" s="248"/>
      <c r="BJ41" s="234">
        <f t="shared" ca="1" si="21"/>
        <v>0</v>
      </c>
      <c r="BK41" s="244">
        <f t="shared" si="22"/>
        <v>0</v>
      </c>
      <c r="BM41" s="248"/>
      <c r="BN41" s="234">
        <f t="shared" ca="1" si="23"/>
        <v>0</v>
      </c>
      <c r="BO41" s="244">
        <f t="shared" si="24"/>
        <v>0</v>
      </c>
      <c r="BQ41" s="248"/>
      <c r="BR41" s="234">
        <f t="shared" ca="1" si="25"/>
        <v>0</v>
      </c>
      <c r="BS41" s="244">
        <f t="shared" si="26"/>
        <v>0</v>
      </c>
      <c r="BU41" s="248"/>
      <c r="BV41" s="234">
        <f t="shared" ca="1" si="27"/>
        <v>0</v>
      </c>
      <c r="BW41" s="244">
        <f t="shared" si="28"/>
        <v>0</v>
      </c>
      <c r="BY41" s="248"/>
      <c r="BZ41" s="234">
        <f t="shared" ca="1" si="29"/>
        <v>0</v>
      </c>
      <c r="CA41" s="244">
        <f t="shared" si="30"/>
        <v>0</v>
      </c>
      <c r="CC41" s="248"/>
      <c r="CD41" s="280">
        <f t="shared" ca="1" si="31"/>
        <v>0</v>
      </c>
      <c r="CE41" s="280">
        <f t="shared" si="32"/>
        <v>0</v>
      </c>
      <c r="CG41" s="280" t="str">
        <f t="shared" si="33"/>
        <v/>
      </c>
      <c r="CH41" s="281" t="e">
        <f ca="1">IF(OR(AP41=1,AP41=2),ROUND(CG41,2)&amp;"%",(VLOOKUP(INT(CG41),INDIRECT(VLOOKUP($R$6,Code!$B$35:$C$38,2,FALSE)),2,FALSE)))</f>
        <v>#VALUE!</v>
      </c>
      <c r="CI41" s="247" t="str">
        <f t="shared" ca="1" si="36"/>
        <v/>
      </c>
      <c r="CJ41" s="240"/>
      <c r="CK41" s="234"/>
      <c r="CL41" s="234">
        <f t="shared" si="34"/>
        <v>0</v>
      </c>
      <c r="CM41" s="275">
        <f t="shared" ca="1" si="35"/>
        <v>0</v>
      </c>
      <c r="CP41" s="248"/>
    </row>
    <row r="42" spans="9:94" ht="18.75" hidden="1" x14ac:dyDescent="0.25">
      <c r="I42" s="306">
        <v>30</v>
      </c>
      <c r="J42" s="335"/>
      <c r="K42" s="275" t="s">
        <v>473</v>
      </c>
      <c r="L42" s="275" t="str">
        <f t="shared" si="3"/>
        <v>,</v>
      </c>
      <c r="M42" s="235" t="s">
        <v>120</v>
      </c>
      <c r="O42" s="275" t="str">
        <f t="shared" si="4"/>
        <v/>
      </c>
      <c r="R42" s="335"/>
      <c r="S42" s="275" t="s">
        <v>473</v>
      </c>
      <c r="T42" s="275" t="str">
        <f t="shared" si="5"/>
        <v>,</v>
      </c>
      <c r="W42" s="275" t="str">
        <f t="shared" si="6"/>
        <v/>
      </c>
      <c r="Y42" s="275" t="str">
        <f t="shared" si="7"/>
        <v/>
      </c>
      <c r="Z42" s="275" t="str">
        <f t="shared" si="8"/>
        <v xml:space="preserve">  </v>
      </c>
      <c r="AB42" s="336"/>
      <c r="AC42" s="336"/>
      <c r="AE42" s="275" t="str">
        <f t="shared" si="9"/>
        <v/>
      </c>
      <c r="AF42" s="275" t="str">
        <f t="shared" si="10"/>
        <v xml:space="preserve">  </v>
      </c>
      <c r="AI42" s="248"/>
      <c r="AJ42" s="274" t="str">
        <f t="shared" si="11"/>
        <v/>
      </c>
      <c r="AK42" s="245"/>
      <c r="AL42" s="248"/>
      <c r="AM42" s="274" t="str">
        <f t="shared" si="12"/>
        <v/>
      </c>
      <c r="AP42" s="337"/>
      <c r="AS42" s="249"/>
      <c r="AT42" s="234">
        <f t="shared" ca="1" si="13"/>
        <v>0</v>
      </c>
      <c r="AU42" s="244">
        <f t="shared" si="14"/>
        <v>0</v>
      </c>
      <c r="AW42" s="249"/>
      <c r="AX42" s="234">
        <f t="shared" ca="1" si="15"/>
        <v>0</v>
      </c>
      <c r="AY42" s="244">
        <f t="shared" si="16"/>
        <v>0</v>
      </c>
      <c r="BA42" s="249"/>
      <c r="BB42" s="234">
        <f t="shared" ca="1" si="17"/>
        <v>0</v>
      </c>
      <c r="BC42" s="244">
        <f t="shared" si="18"/>
        <v>0</v>
      </c>
      <c r="BE42" s="248"/>
      <c r="BF42" s="234">
        <f t="shared" ca="1" si="19"/>
        <v>0</v>
      </c>
      <c r="BG42" s="244">
        <f t="shared" si="20"/>
        <v>0</v>
      </c>
      <c r="BI42" s="248"/>
      <c r="BJ42" s="234">
        <f t="shared" ca="1" si="21"/>
        <v>0</v>
      </c>
      <c r="BK42" s="244">
        <f t="shared" si="22"/>
        <v>0</v>
      </c>
      <c r="BM42" s="248"/>
      <c r="BN42" s="234">
        <f t="shared" ca="1" si="23"/>
        <v>0</v>
      </c>
      <c r="BO42" s="244">
        <f t="shared" si="24"/>
        <v>0</v>
      </c>
      <c r="BQ42" s="248"/>
      <c r="BR42" s="234">
        <f t="shared" ca="1" si="25"/>
        <v>0</v>
      </c>
      <c r="BS42" s="244">
        <f t="shared" si="26"/>
        <v>0</v>
      </c>
      <c r="BU42" s="248"/>
      <c r="BV42" s="234">
        <f t="shared" ca="1" si="27"/>
        <v>0</v>
      </c>
      <c r="BW42" s="244">
        <f t="shared" si="28"/>
        <v>0</v>
      </c>
      <c r="BY42" s="248"/>
      <c r="BZ42" s="234">
        <f t="shared" ca="1" si="29"/>
        <v>0</v>
      </c>
      <c r="CA42" s="244">
        <f t="shared" si="30"/>
        <v>0</v>
      </c>
      <c r="CC42" s="248"/>
      <c r="CD42" s="280">
        <f t="shared" ca="1" si="31"/>
        <v>0</v>
      </c>
      <c r="CE42" s="280">
        <f t="shared" si="32"/>
        <v>0</v>
      </c>
      <c r="CG42" s="280" t="str">
        <f t="shared" si="33"/>
        <v/>
      </c>
      <c r="CH42" s="281" t="e">
        <f ca="1">IF(OR(AP42=1,AP42=2),ROUND(CG42,2)&amp;"%",(VLOOKUP(INT(CG42),INDIRECT(VLOOKUP($R$6,Code!$B$35:$C$38,2,FALSE)),2,FALSE)))</f>
        <v>#VALUE!</v>
      </c>
      <c r="CI42" s="247" t="str">
        <f t="shared" ca="1" si="36"/>
        <v/>
      </c>
      <c r="CJ42" s="240"/>
      <c r="CK42" s="234"/>
      <c r="CL42" s="234">
        <f t="shared" si="34"/>
        <v>0</v>
      </c>
      <c r="CM42" s="275">
        <f t="shared" ca="1" si="35"/>
        <v>0</v>
      </c>
      <c r="CP42" s="248"/>
    </row>
    <row r="43" spans="9:94" ht="18.75" hidden="1" x14ac:dyDescent="0.25">
      <c r="I43" s="306">
        <v>31</v>
      </c>
      <c r="J43" s="335"/>
      <c r="K43" s="275" t="s">
        <v>473</v>
      </c>
      <c r="L43" s="275" t="str">
        <f t="shared" si="3"/>
        <v>,</v>
      </c>
      <c r="M43" s="235" t="s">
        <v>120</v>
      </c>
      <c r="O43" s="275" t="str">
        <f t="shared" si="4"/>
        <v/>
      </c>
      <c r="R43" s="335"/>
      <c r="S43" s="275" t="s">
        <v>473</v>
      </c>
      <c r="T43" s="275" t="str">
        <f t="shared" si="5"/>
        <v>,</v>
      </c>
      <c r="W43" s="275" t="str">
        <f t="shared" si="6"/>
        <v/>
      </c>
      <c r="Y43" s="275" t="str">
        <f t="shared" si="7"/>
        <v/>
      </c>
      <c r="Z43" s="275" t="str">
        <f t="shared" si="8"/>
        <v xml:space="preserve">  </v>
      </c>
      <c r="AB43" s="336"/>
      <c r="AC43" s="336"/>
      <c r="AE43" s="275" t="str">
        <f t="shared" si="9"/>
        <v/>
      </c>
      <c r="AF43" s="275" t="str">
        <f t="shared" si="10"/>
        <v xml:space="preserve">  </v>
      </c>
      <c r="AI43" s="248"/>
      <c r="AJ43" s="274" t="str">
        <f t="shared" si="11"/>
        <v/>
      </c>
      <c r="AK43" s="245"/>
      <c r="AL43" s="248"/>
      <c r="AM43" s="274" t="str">
        <f t="shared" si="12"/>
        <v/>
      </c>
      <c r="AP43" s="337"/>
      <c r="AS43" s="249"/>
      <c r="AT43" s="234">
        <f t="shared" ca="1" si="13"/>
        <v>0</v>
      </c>
      <c r="AU43" s="244">
        <f t="shared" si="14"/>
        <v>0</v>
      </c>
      <c r="AW43" s="249"/>
      <c r="AX43" s="234">
        <f t="shared" ca="1" si="15"/>
        <v>0</v>
      </c>
      <c r="AY43" s="244">
        <f t="shared" si="16"/>
        <v>0</v>
      </c>
      <c r="BA43" s="249"/>
      <c r="BB43" s="234">
        <f t="shared" ca="1" si="17"/>
        <v>0</v>
      </c>
      <c r="BC43" s="244">
        <f t="shared" si="18"/>
        <v>0</v>
      </c>
      <c r="BE43" s="248"/>
      <c r="BF43" s="234">
        <f t="shared" ca="1" si="19"/>
        <v>0</v>
      </c>
      <c r="BG43" s="244">
        <f t="shared" si="20"/>
        <v>0</v>
      </c>
      <c r="BI43" s="248"/>
      <c r="BJ43" s="234">
        <f t="shared" ca="1" si="21"/>
        <v>0</v>
      </c>
      <c r="BK43" s="244">
        <f t="shared" si="22"/>
        <v>0</v>
      </c>
      <c r="BM43" s="248"/>
      <c r="BN43" s="234">
        <f t="shared" ca="1" si="23"/>
        <v>0</v>
      </c>
      <c r="BO43" s="244">
        <f t="shared" si="24"/>
        <v>0</v>
      </c>
      <c r="BQ43" s="248"/>
      <c r="BR43" s="234">
        <f t="shared" ca="1" si="25"/>
        <v>0</v>
      </c>
      <c r="BS43" s="244">
        <f t="shared" si="26"/>
        <v>0</v>
      </c>
      <c r="BU43" s="248"/>
      <c r="BV43" s="234">
        <f t="shared" ca="1" si="27"/>
        <v>0</v>
      </c>
      <c r="BW43" s="244">
        <f t="shared" si="28"/>
        <v>0</v>
      </c>
      <c r="BY43" s="248"/>
      <c r="BZ43" s="234">
        <f t="shared" ca="1" si="29"/>
        <v>0</v>
      </c>
      <c r="CA43" s="244">
        <f t="shared" si="30"/>
        <v>0</v>
      </c>
      <c r="CC43" s="248"/>
      <c r="CD43" s="280">
        <f t="shared" ca="1" si="31"/>
        <v>0</v>
      </c>
      <c r="CE43" s="280">
        <f t="shared" si="32"/>
        <v>0</v>
      </c>
      <c r="CG43" s="280" t="str">
        <f t="shared" si="33"/>
        <v/>
      </c>
      <c r="CH43" s="281" t="e">
        <f ca="1">IF(OR(AP43=1,AP43=2),ROUND(CG43,2)&amp;"%",(VLOOKUP(INT(CG43),INDIRECT(VLOOKUP($R$6,Code!$B$35:$C$38,2,FALSE)),2,FALSE)))</f>
        <v>#VALUE!</v>
      </c>
      <c r="CI43" s="247" t="str">
        <f t="shared" ca="1" si="36"/>
        <v/>
      </c>
      <c r="CJ43" s="240"/>
      <c r="CK43" s="234"/>
      <c r="CL43" s="234">
        <f t="shared" si="34"/>
        <v>0</v>
      </c>
      <c r="CM43" s="275">
        <f t="shared" ca="1" si="35"/>
        <v>0</v>
      </c>
      <c r="CP43" s="248"/>
    </row>
    <row r="44" spans="9:94" ht="18.75" hidden="1" x14ac:dyDescent="0.25">
      <c r="I44" s="306">
        <v>32</v>
      </c>
      <c r="J44" s="335"/>
      <c r="K44" s="275" t="s">
        <v>473</v>
      </c>
      <c r="L44" s="275" t="str">
        <f t="shared" si="3"/>
        <v>,</v>
      </c>
      <c r="M44" s="235" t="s">
        <v>120</v>
      </c>
      <c r="O44" s="275" t="str">
        <f t="shared" si="4"/>
        <v/>
      </c>
      <c r="R44" s="335"/>
      <c r="S44" s="275" t="s">
        <v>473</v>
      </c>
      <c r="T44" s="275" t="str">
        <f t="shared" si="5"/>
        <v>,</v>
      </c>
      <c r="W44" s="275" t="str">
        <f t="shared" si="6"/>
        <v/>
      </c>
      <c r="Y44" s="275" t="str">
        <f t="shared" si="7"/>
        <v/>
      </c>
      <c r="Z44" s="275" t="str">
        <f t="shared" si="8"/>
        <v xml:space="preserve">  </v>
      </c>
      <c r="AB44" s="336"/>
      <c r="AC44" s="336"/>
      <c r="AE44" s="275" t="str">
        <f t="shared" si="9"/>
        <v/>
      </c>
      <c r="AF44" s="275" t="str">
        <f t="shared" si="10"/>
        <v xml:space="preserve">  </v>
      </c>
      <c r="AI44" s="248"/>
      <c r="AJ44" s="274" t="str">
        <f t="shared" si="11"/>
        <v/>
      </c>
      <c r="AK44" s="245"/>
      <c r="AL44" s="248"/>
      <c r="AM44" s="274" t="str">
        <f t="shared" si="12"/>
        <v/>
      </c>
      <c r="AP44" s="337"/>
      <c r="AS44" s="249"/>
      <c r="AT44" s="234">
        <f t="shared" ca="1" si="13"/>
        <v>0</v>
      </c>
      <c r="AU44" s="244">
        <f t="shared" si="14"/>
        <v>0</v>
      </c>
      <c r="AW44" s="249"/>
      <c r="AX44" s="234">
        <f t="shared" ca="1" si="15"/>
        <v>0</v>
      </c>
      <c r="AY44" s="244">
        <f t="shared" si="16"/>
        <v>0</v>
      </c>
      <c r="BA44" s="249"/>
      <c r="BB44" s="234">
        <f t="shared" ca="1" si="17"/>
        <v>0</v>
      </c>
      <c r="BC44" s="244">
        <f t="shared" si="18"/>
        <v>0</v>
      </c>
      <c r="BE44" s="248"/>
      <c r="BF44" s="234">
        <f t="shared" ca="1" si="19"/>
        <v>0</v>
      </c>
      <c r="BG44" s="244">
        <f t="shared" si="20"/>
        <v>0</v>
      </c>
      <c r="BI44" s="248"/>
      <c r="BJ44" s="234">
        <f t="shared" ca="1" si="21"/>
        <v>0</v>
      </c>
      <c r="BK44" s="244">
        <f t="shared" si="22"/>
        <v>0</v>
      </c>
      <c r="BM44" s="248"/>
      <c r="BN44" s="234">
        <f t="shared" ca="1" si="23"/>
        <v>0</v>
      </c>
      <c r="BO44" s="244">
        <f t="shared" si="24"/>
        <v>0</v>
      </c>
      <c r="BQ44" s="248"/>
      <c r="BR44" s="234">
        <f t="shared" ca="1" si="25"/>
        <v>0</v>
      </c>
      <c r="BS44" s="244">
        <f t="shared" si="26"/>
        <v>0</v>
      </c>
      <c r="BU44" s="248"/>
      <c r="BV44" s="234">
        <f t="shared" ca="1" si="27"/>
        <v>0</v>
      </c>
      <c r="BW44" s="244">
        <f t="shared" si="28"/>
        <v>0</v>
      </c>
      <c r="BY44" s="248"/>
      <c r="BZ44" s="234">
        <f t="shared" ca="1" si="29"/>
        <v>0</v>
      </c>
      <c r="CA44" s="244">
        <f t="shared" si="30"/>
        <v>0</v>
      </c>
      <c r="CC44" s="248"/>
      <c r="CD44" s="280">
        <f t="shared" ca="1" si="31"/>
        <v>0</v>
      </c>
      <c r="CE44" s="280">
        <f t="shared" si="32"/>
        <v>0</v>
      </c>
      <c r="CG44" s="280" t="str">
        <f t="shared" si="33"/>
        <v/>
      </c>
      <c r="CH44" s="281" t="e">
        <f ca="1">IF(OR(AP44=1,AP44=2),ROUND(CG44,2)&amp;"%",(VLOOKUP(INT(CG44),INDIRECT(VLOOKUP($R$6,Code!$B$35:$C$38,2,FALSE)),2,FALSE)))</f>
        <v>#VALUE!</v>
      </c>
      <c r="CI44" s="247" t="str">
        <f t="shared" ca="1" si="36"/>
        <v/>
      </c>
      <c r="CJ44" s="240"/>
      <c r="CK44" s="234"/>
      <c r="CL44" s="234">
        <f t="shared" si="34"/>
        <v>0</v>
      </c>
      <c r="CM44" s="275">
        <f t="shared" ca="1" si="35"/>
        <v>0</v>
      </c>
      <c r="CP44" s="248"/>
    </row>
    <row r="45" spans="9:94" ht="18.75" hidden="1" x14ac:dyDescent="0.25">
      <c r="I45" s="306">
        <v>33</v>
      </c>
      <c r="J45" s="335"/>
      <c r="K45" s="275" t="s">
        <v>473</v>
      </c>
      <c r="L45" s="275" t="str">
        <f t="shared" si="3"/>
        <v>,</v>
      </c>
      <c r="M45" s="235" t="s">
        <v>120</v>
      </c>
      <c r="O45" s="275" t="str">
        <f t="shared" si="4"/>
        <v/>
      </c>
      <c r="R45" s="335"/>
      <c r="S45" s="275" t="s">
        <v>473</v>
      </c>
      <c r="T45" s="275" t="str">
        <f t="shared" si="5"/>
        <v>,</v>
      </c>
      <c r="W45" s="275" t="str">
        <f t="shared" si="6"/>
        <v/>
      </c>
      <c r="Y45" s="275" t="str">
        <f t="shared" si="7"/>
        <v/>
      </c>
      <c r="Z45" s="275" t="str">
        <f t="shared" si="8"/>
        <v xml:space="preserve">  </v>
      </c>
      <c r="AB45" s="336"/>
      <c r="AC45" s="336"/>
      <c r="AD45" s="344"/>
      <c r="AE45" s="275" t="str">
        <f t="shared" si="9"/>
        <v/>
      </c>
      <c r="AF45" s="275" t="str">
        <f t="shared" si="10"/>
        <v xml:space="preserve">  </v>
      </c>
      <c r="AG45" s="344"/>
      <c r="AH45" s="237"/>
      <c r="AI45" s="248"/>
      <c r="AJ45" s="274" t="str">
        <f t="shared" si="11"/>
        <v/>
      </c>
      <c r="AK45" s="245"/>
      <c r="AL45" s="248"/>
      <c r="AM45" s="274" t="str">
        <f t="shared" si="12"/>
        <v/>
      </c>
      <c r="AP45" s="337"/>
      <c r="AS45" s="249"/>
      <c r="AT45" s="234">
        <f t="shared" ca="1" si="13"/>
        <v>0</v>
      </c>
      <c r="AU45" s="244">
        <f t="shared" si="14"/>
        <v>0</v>
      </c>
      <c r="AW45" s="249"/>
      <c r="AX45" s="234">
        <f t="shared" ca="1" si="15"/>
        <v>0</v>
      </c>
      <c r="AY45" s="244">
        <f t="shared" si="16"/>
        <v>0</v>
      </c>
      <c r="BA45" s="249"/>
      <c r="BB45" s="234">
        <f t="shared" ca="1" si="17"/>
        <v>0</v>
      </c>
      <c r="BC45" s="244">
        <f t="shared" si="18"/>
        <v>0</v>
      </c>
      <c r="BE45" s="248"/>
      <c r="BF45" s="234">
        <f t="shared" ca="1" si="19"/>
        <v>0</v>
      </c>
      <c r="BG45" s="244">
        <f t="shared" si="20"/>
        <v>0</v>
      </c>
      <c r="BI45" s="248"/>
      <c r="BJ45" s="234">
        <f t="shared" ca="1" si="21"/>
        <v>0</v>
      </c>
      <c r="BK45" s="244">
        <f t="shared" si="22"/>
        <v>0</v>
      </c>
      <c r="BM45" s="248"/>
      <c r="BN45" s="234">
        <f t="shared" ca="1" si="23"/>
        <v>0</v>
      </c>
      <c r="BO45" s="244">
        <f t="shared" si="24"/>
        <v>0</v>
      </c>
      <c r="BQ45" s="248"/>
      <c r="BR45" s="234">
        <f t="shared" ca="1" si="25"/>
        <v>0</v>
      </c>
      <c r="BS45" s="244">
        <f t="shared" si="26"/>
        <v>0</v>
      </c>
      <c r="BU45" s="248"/>
      <c r="BV45" s="234">
        <f t="shared" ca="1" si="27"/>
        <v>0</v>
      </c>
      <c r="BW45" s="244">
        <f t="shared" si="28"/>
        <v>0</v>
      </c>
      <c r="BY45" s="248"/>
      <c r="BZ45" s="234">
        <f t="shared" ca="1" si="29"/>
        <v>0</v>
      </c>
      <c r="CA45" s="244">
        <f t="shared" si="30"/>
        <v>0</v>
      </c>
      <c r="CC45" s="248"/>
      <c r="CD45" s="280">
        <f t="shared" ca="1" si="31"/>
        <v>0</v>
      </c>
      <c r="CE45" s="280">
        <f t="shared" si="32"/>
        <v>0</v>
      </c>
      <c r="CG45" s="280" t="str">
        <f t="shared" si="33"/>
        <v/>
      </c>
      <c r="CH45" s="281" t="e">
        <f ca="1">IF(OR(AP45=1,AP45=2),ROUND(CG45,2)&amp;"%",(VLOOKUP(INT(CG45),INDIRECT(VLOOKUP($R$6,Code!$B$35:$C$38,2,FALSE)),2,FALSE)))</f>
        <v>#VALUE!</v>
      </c>
      <c r="CI45" s="247" t="str">
        <f t="shared" ca="1" si="36"/>
        <v/>
      </c>
      <c r="CJ45" s="240"/>
      <c r="CK45" s="234"/>
      <c r="CL45" s="234">
        <f t="shared" si="34"/>
        <v>0</v>
      </c>
      <c r="CM45" s="275">
        <f t="shared" ca="1" si="35"/>
        <v>0</v>
      </c>
      <c r="CP45" s="248"/>
    </row>
    <row r="46" spans="9:94" ht="18.75" hidden="1" x14ac:dyDescent="0.25">
      <c r="I46" s="306">
        <v>34</v>
      </c>
      <c r="J46" s="335"/>
      <c r="K46" s="275" t="s">
        <v>473</v>
      </c>
      <c r="L46" s="275" t="str">
        <f t="shared" si="3"/>
        <v>,</v>
      </c>
      <c r="M46" s="235" t="s">
        <v>120</v>
      </c>
      <c r="O46" s="275" t="str">
        <f t="shared" si="4"/>
        <v/>
      </c>
      <c r="R46" s="335"/>
      <c r="S46" s="275" t="s">
        <v>473</v>
      </c>
      <c r="T46" s="275" t="str">
        <f t="shared" si="5"/>
        <v>,</v>
      </c>
      <c r="W46" s="275" t="str">
        <f t="shared" si="6"/>
        <v/>
      </c>
      <c r="Y46" s="275" t="str">
        <f t="shared" si="7"/>
        <v/>
      </c>
      <c r="Z46" s="275" t="str">
        <f t="shared" si="8"/>
        <v xml:space="preserve">  </v>
      </c>
      <c r="AB46" s="336"/>
      <c r="AC46" s="336"/>
      <c r="AD46" s="344"/>
      <c r="AE46" s="275" t="str">
        <f t="shared" si="9"/>
        <v/>
      </c>
      <c r="AF46" s="275" t="str">
        <f t="shared" si="10"/>
        <v xml:space="preserve">  </v>
      </c>
      <c r="AG46" s="344"/>
      <c r="AH46" s="237"/>
      <c r="AI46" s="248"/>
      <c r="AJ46" s="274" t="str">
        <f t="shared" si="11"/>
        <v/>
      </c>
      <c r="AK46" s="245"/>
      <c r="AL46" s="248"/>
      <c r="AM46" s="274" t="str">
        <f t="shared" si="12"/>
        <v/>
      </c>
      <c r="AP46" s="337"/>
      <c r="AS46" s="249"/>
      <c r="AT46" s="234">
        <f t="shared" ca="1" si="13"/>
        <v>0</v>
      </c>
      <c r="AU46" s="244">
        <f t="shared" si="14"/>
        <v>0</v>
      </c>
      <c r="AW46" s="249"/>
      <c r="AX46" s="234">
        <f t="shared" ca="1" si="15"/>
        <v>0</v>
      </c>
      <c r="AY46" s="244">
        <f t="shared" si="16"/>
        <v>0</v>
      </c>
      <c r="BA46" s="249"/>
      <c r="BB46" s="234">
        <f t="shared" ca="1" si="17"/>
        <v>0</v>
      </c>
      <c r="BC46" s="244">
        <f t="shared" si="18"/>
        <v>0</v>
      </c>
      <c r="BE46" s="248"/>
      <c r="BF46" s="234">
        <f t="shared" ca="1" si="19"/>
        <v>0</v>
      </c>
      <c r="BG46" s="244">
        <f t="shared" si="20"/>
        <v>0</v>
      </c>
      <c r="BI46" s="248"/>
      <c r="BJ46" s="234">
        <f t="shared" ca="1" si="21"/>
        <v>0</v>
      </c>
      <c r="BK46" s="244">
        <f t="shared" si="22"/>
        <v>0</v>
      </c>
      <c r="BM46" s="248"/>
      <c r="BN46" s="234">
        <f t="shared" ca="1" si="23"/>
        <v>0</v>
      </c>
      <c r="BO46" s="244">
        <f t="shared" si="24"/>
        <v>0</v>
      </c>
      <c r="BQ46" s="248"/>
      <c r="BR46" s="234">
        <f t="shared" ca="1" si="25"/>
        <v>0</v>
      </c>
      <c r="BS46" s="244">
        <f t="shared" si="26"/>
        <v>0</v>
      </c>
      <c r="BU46" s="248"/>
      <c r="BV46" s="234">
        <f t="shared" ca="1" si="27"/>
        <v>0</v>
      </c>
      <c r="BW46" s="244">
        <f t="shared" si="28"/>
        <v>0</v>
      </c>
      <c r="BY46" s="248"/>
      <c r="BZ46" s="234">
        <f t="shared" ca="1" si="29"/>
        <v>0</v>
      </c>
      <c r="CA46" s="244">
        <f t="shared" si="30"/>
        <v>0</v>
      </c>
      <c r="CC46" s="248"/>
      <c r="CD46" s="280">
        <f t="shared" ca="1" si="31"/>
        <v>0</v>
      </c>
      <c r="CE46" s="280">
        <f t="shared" si="32"/>
        <v>0</v>
      </c>
      <c r="CG46" s="280" t="str">
        <f t="shared" si="33"/>
        <v/>
      </c>
      <c r="CH46" s="281" t="e">
        <f ca="1">IF(OR(AP46=1,AP46=2),ROUND(CG46,2)&amp;"%",(VLOOKUP(INT(CG46),INDIRECT(VLOOKUP($R$6,Code!$B$35:$C$38,2,FALSE)),2,FALSE)))</f>
        <v>#VALUE!</v>
      </c>
      <c r="CI46" s="247" t="str">
        <f t="shared" ca="1" si="36"/>
        <v/>
      </c>
      <c r="CJ46" s="240"/>
      <c r="CK46" s="234"/>
      <c r="CL46" s="234">
        <f t="shared" si="34"/>
        <v>0</v>
      </c>
      <c r="CM46" s="275">
        <f t="shared" ca="1" si="35"/>
        <v>0</v>
      </c>
      <c r="CP46" s="248"/>
    </row>
    <row r="47" spans="9:94" ht="18.75" hidden="1" x14ac:dyDescent="0.25">
      <c r="I47" s="306">
        <v>35</v>
      </c>
      <c r="J47" s="335"/>
      <c r="K47" s="275" t="s">
        <v>473</v>
      </c>
      <c r="L47" s="275" t="str">
        <f t="shared" si="3"/>
        <v>,</v>
      </c>
      <c r="M47" s="235" t="s">
        <v>120</v>
      </c>
      <c r="O47" s="275" t="str">
        <f t="shared" si="4"/>
        <v/>
      </c>
      <c r="R47" s="335"/>
      <c r="S47" s="275" t="s">
        <v>473</v>
      </c>
      <c r="T47" s="275" t="str">
        <f t="shared" si="5"/>
        <v>,</v>
      </c>
      <c r="W47" s="275" t="str">
        <f t="shared" si="6"/>
        <v/>
      </c>
      <c r="Y47" s="275" t="str">
        <f t="shared" si="7"/>
        <v/>
      </c>
      <c r="Z47" s="275" t="str">
        <f t="shared" si="8"/>
        <v xml:space="preserve">  </v>
      </c>
      <c r="AB47" s="336"/>
      <c r="AC47" s="336"/>
      <c r="AD47" s="344"/>
      <c r="AE47" s="275" t="str">
        <f t="shared" si="9"/>
        <v/>
      </c>
      <c r="AF47" s="275" t="str">
        <f t="shared" si="10"/>
        <v xml:space="preserve">  </v>
      </c>
      <c r="AG47" s="344"/>
      <c r="AH47" s="237"/>
      <c r="AI47" s="248"/>
      <c r="AJ47" s="274" t="str">
        <f t="shared" si="11"/>
        <v/>
      </c>
      <c r="AK47" s="245"/>
      <c r="AL47" s="248"/>
      <c r="AM47" s="274" t="str">
        <f t="shared" si="12"/>
        <v/>
      </c>
      <c r="AP47" s="337"/>
      <c r="AS47" s="249"/>
      <c r="AT47" s="234">
        <f t="shared" ca="1" si="13"/>
        <v>0</v>
      </c>
      <c r="AU47" s="244">
        <f t="shared" si="14"/>
        <v>0</v>
      </c>
      <c r="AW47" s="249"/>
      <c r="AX47" s="234">
        <f t="shared" ca="1" si="15"/>
        <v>0</v>
      </c>
      <c r="AY47" s="244">
        <f t="shared" si="16"/>
        <v>0</v>
      </c>
      <c r="BA47" s="249"/>
      <c r="BB47" s="234">
        <f t="shared" ca="1" si="17"/>
        <v>0</v>
      </c>
      <c r="BC47" s="244">
        <f t="shared" si="18"/>
        <v>0</v>
      </c>
      <c r="BE47" s="248"/>
      <c r="BF47" s="234">
        <f t="shared" ca="1" si="19"/>
        <v>0</v>
      </c>
      <c r="BG47" s="244">
        <f t="shared" si="20"/>
        <v>0</v>
      </c>
      <c r="BI47" s="248"/>
      <c r="BJ47" s="234">
        <f t="shared" ca="1" si="21"/>
        <v>0</v>
      </c>
      <c r="BK47" s="244">
        <f t="shared" si="22"/>
        <v>0</v>
      </c>
      <c r="BM47" s="248"/>
      <c r="BN47" s="234">
        <f t="shared" ca="1" si="23"/>
        <v>0</v>
      </c>
      <c r="BO47" s="244">
        <f t="shared" si="24"/>
        <v>0</v>
      </c>
      <c r="BQ47" s="248"/>
      <c r="BR47" s="234">
        <f t="shared" ca="1" si="25"/>
        <v>0</v>
      </c>
      <c r="BS47" s="244">
        <f t="shared" si="26"/>
        <v>0</v>
      </c>
      <c r="BU47" s="248"/>
      <c r="BV47" s="234">
        <f t="shared" ca="1" si="27"/>
        <v>0</v>
      </c>
      <c r="BW47" s="244">
        <f t="shared" si="28"/>
        <v>0</v>
      </c>
      <c r="BY47" s="248"/>
      <c r="BZ47" s="234">
        <f t="shared" ca="1" si="29"/>
        <v>0</v>
      </c>
      <c r="CA47" s="244">
        <f t="shared" si="30"/>
        <v>0</v>
      </c>
      <c r="CC47" s="248"/>
      <c r="CD47" s="280">
        <f t="shared" ca="1" si="31"/>
        <v>0</v>
      </c>
      <c r="CE47" s="280">
        <f t="shared" si="32"/>
        <v>0</v>
      </c>
      <c r="CG47" s="280" t="str">
        <f t="shared" si="33"/>
        <v/>
      </c>
      <c r="CH47" s="281" t="e">
        <f ca="1">IF(OR(AP47=1,AP47=2),ROUND(CG47,2)&amp;"%",(VLOOKUP(INT(CG47),INDIRECT(VLOOKUP($R$6,Code!$B$35:$C$38,2,FALSE)),2,FALSE)))</f>
        <v>#VALUE!</v>
      </c>
      <c r="CI47" s="247" t="str">
        <f t="shared" ca="1" si="36"/>
        <v/>
      </c>
      <c r="CJ47" s="240"/>
      <c r="CK47" s="234"/>
      <c r="CL47" s="234">
        <f t="shared" si="34"/>
        <v>0</v>
      </c>
      <c r="CM47" s="275">
        <f t="shared" ca="1" si="35"/>
        <v>0</v>
      </c>
      <c r="CP47" s="248"/>
    </row>
    <row r="48" spans="9:94" ht="8.25" customHeight="1" x14ac:dyDescent="0.25">
      <c r="CF48" s="234"/>
      <c r="CP48" s="248"/>
    </row>
    <row r="49" spans="9:94" ht="37.5" customHeight="1" x14ac:dyDescent="0.25">
      <c r="I49" s="465" t="str">
        <f>Report!I207</f>
        <v>© 2017, Maths Kingdom, All Rights Reserved</v>
      </c>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5"/>
      <c r="AY49" s="465"/>
      <c r="AZ49" s="465"/>
      <c r="BA49" s="465"/>
      <c r="BB49" s="465"/>
      <c r="BC49" s="465"/>
      <c r="BD49" s="465"/>
      <c r="BE49" s="465"/>
      <c r="BF49" s="465"/>
      <c r="BG49" s="465"/>
      <c r="BH49" s="465"/>
      <c r="BI49" s="465"/>
      <c r="BJ49" s="465"/>
      <c r="BK49" s="465"/>
      <c r="BL49" s="465"/>
      <c r="BM49" s="465"/>
      <c r="BN49" s="465"/>
      <c r="BO49" s="465"/>
      <c r="BP49" s="465"/>
      <c r="BQ49" s="465"/>
      <c r="BR49" s="465"/>
      <c r="BS49" s="465"/>
      <c r="BT49" s="465"/>
      <c r="BU49" s="465"/>
      <c r="BV49" s="465"/>
      <c r="BW49" s="465"/>
      <c r="BX49" s="465"/>
      <c r="BY49" s="465"/>
      <c r="BZ49" s="465"/>
      <c r="CA49" s="465"/>
      <c r="CB49" s="465"/>
      <c r="CC49" s="465"/>
      <c r="CD49" s="465"/>
      <c r="CE49" s="465"/>
      <c r="CF49" s="465"/>
      <c r="CG49" s="465"/>
      <c r="CH49" s="465"/>
      <c r="CI49" s="465"/>
      <c r="CP49" s="248"/>
    </row>
    <row r="50" spans="9:94" x14ac:dyDescent="0.25">
      <c r="CP50" s="248"/>
    </row>
    <row r="51" spans="9:94" x14ac:dyDescent="0.25">
      <c r="CP51" s="248"/>
    </row>
  </sheetData>
  <sheetProtection password="8678" sheet="1" objects="1" scenarios="1" selectLockedCells="1"/>
  <mergeCells count="7">
    <mergeCell ref="AS9:CC10"/>
    <mergeCell ref="CP9:CP11"/>
    <mergeCell ref="I49:CI49"/>
    <mergeCell ref="AL10:AL11"/>
    <mergeCell ref="AI10:AI11"/>
    <mergeCell ref="CI10:CI11"/>
    <mergeCell ref="CL10:CL11"/>
  </mergeCells>
  <conditionalFormatting sqref="R6 J12:J47 R12:R47 AP12:AP47 CC12:CC47 BY12:BY47 BU12:BU47 BQ12:BQ47 BM12:BM47 BI12:BI47 BE12:BE47 BA12:BA47 AW12:AW47 CI13:CI47 AB12:AC47 AS12:AS47 AI12:AI47 AL12:AL47">
    <cfRule type="containsBlanks" dxfId="4" priority="21">
      <formula>LEN(TRIM(J6))=0</formula>
    </cfRule>
  </conditionalFormatting>
  <conditionalFormatting sqref="CP12:CP51">
    <cfRule type="containsBlanks" dxfId="3" priority="13">
      <formula>LEN(TRIM(CP12))=0</formula>
    </cfRule>
  </conditionalFormatting>
  <pageMargins left="0.7" right="0.7" top="0.75" bottom="0.75" header="0.3" footer="0.3"/>
  <pageSetup paperSize="9" orientation="portrait" horizontalDpi="4294967293" verticalDpi="4294967293" r:id="rId1"/>
  <drawing r:id="rId2"/>
  <extLst>
    <ext xmlns:x14="http://schemas.microsoft.com/office/spreadsheetml/2009/9/main" uri="{CCE6A557-97BC-4b89-ADB6-D9C93CAAB3DF}">
      <x14:dataValidations xmlns:xm="http://schemas.microsoft.com/office/excel/2006/main" xWindow="346" yWindow="283" count="3">
        <x14:dataValidation type="list" allowBlank="1" showInputMessage="1" showErrorMessage="1" prompt="Type_1_x000a_-1, 1, +1, -2 …    _x000a__x000a_Type_2_x000a_1-, 1, 1+, 2- …_x000a__x000a_Type_3_x000a_1c, 1b, 1a, 2c …_x000a__x000a_">
          <x14:formula1>
            <xm:f>Code!$B$35:$B$37</xm:f>
          </x14:formula1>
          <xm:sqref>R6</xm:sqref>
        </x14:dataValidation>
        <x14:dataValidation type="list" allowBlank="1" showInputMessage="1" showErrorMessage="1">
          <x14:formula1>
            <xm:f>Code!$D$10:$D$12</xm:f>
          </x14:formula1>
          <xm:sqref>AP12:AP47</xm:sqref>
        </x14:dataValidation>
        <x14:dataValidation type="list" allowBlank="1" showInputMessage="1" showErrorMessage="1">
          <x14:formula1>
            <xm:f>Code!$Q$1:$Q$2</xm:f>
          </x14:formula1>
          <xm:sqref>R5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9" tint="-0.499984740745262"/>
  </sheetPr>
  <dimension ref="A1:ED208"/>
  <sheetViews>
    <sheetView showGridLines="0" showRowColHeaders="0" zoomScale="90" zoomScaleNormal="90" zoomScalePageLayoutView="110" workbookViewId="0">
      <pane xSplit="7" ySplit="7" topLeftCell="AY18" activePane="bottomRight" state="frozen"/>
      <selection activeCell="E1" sqref="E1"/>
      <selection pane="topRight" activeCell="H1" sqref="H1"/>
      <selection pane="bottomLeft" activeCell="E8" sqref="E8"/>
      <selection pane="bottomRight" activeCell="DO46" sqref="DO9:DO46"/>
    </sheetView>
  </sheetViews>
  <sheetFormatPr defaultColWidth="8.85546875" defaultRowHeight="26.25" x14ac:dyDescent="0.25"/>
  <cols>
    <col min="1" max="4" width="1.42578125" style="108" hidden="1" customWidth="1"/>
    <col min="5" max="5" width="9.42578125" style="108" customWidth="1"/>
    <col min="6" max="6" width="1.42578125" style="108" customWidth="1"/>
    <col min="7" max="8" width="23.7109375" style="224" customWidth="1"/>
    <col min="9" max="9" width="6.140625" style="43" customWidth="1"/>
    <col min="10" max="19" width="7.42578125" style="43" hidden="1" customWidth="1"/>
    <col min="20" max="20" width="1.28515625" style="90" customWidth="1"/>
    <col min="21" max="21" width="38.42578125" style="43" hidden="1" customWidth="1"/>
    <col min="22" max="22" width="9.85546875" style="262" customWidth="1"/>
    <col min="23" max="23" width="8.28515625" style="262" hidden="1" customWidth="1"/>
    <col min="24" max="24" width="9.85546875" style="262" customWidth="1"/>
    <col min="25" max="27" width="8.28515625" style="43" hidden="1" customWidth="1"/>
    <col min="28" max="30" width="4.7109375" style="108" hidden="1" customWidth="1"/>
    <col min="31" max="31" width="2.140625" style="108" hidden="1" customWidth="1"/>
    <col min="32" max="32" width="1.28515625" style="108" customWidth="1"/>
    <col min="33" max="33" width="3.140625" style="225" customWidth="1"/>
    <col min="34" max="34" width="19" style="44" customWidth="1"/>
    <col min="35" max="35" width="11.85546875" style="45" hidden="1" customWidth="1"/>
    <col min="36" max="36" width="11.85546875" style="46" hidden="1" customWidth="1"/>
    <col min="37" max="37" width="11.85546875" style="108" hidden="1" customWidth="1"/>
    <col min="38" max="43" width="25" style="108" hidden="1" customWidth="1"/>
    <col min="44" max="44" width="1.28515625" style="108" customWidth="1"/>
    <col min="45" max="45" width="3.140625" style="108" customWidth="1"/>
    <col min="46" max="46" width="19" style="108" customWidth="1"/>
    <col min="47" max="47" width="20.42578125" style="108" hidden="1" customWidth="1"/>
    <col min="48" max="49" width="8.140625" style="108" hidden="1" customWidth="1"/>
    <col min="50" max="50" width="41.42578125" style="108" hidden="1" customWidth="1"/>
    <col min="51" max="51" width="1.28515625" style="108" customWidth="1"/>
    <col min="52" max="52" width="3.140625" style="108" customWidth="1"/>
    <col min="53" max="53" width="19" style="43" customWidth="1"/>
    <col min="54" max="54" width="11.85546875" style="45" hidden="1" customWidth="1"/>
    <col min="55" max="55" width="11.85546875" style="46" hidden="1" customWidth="1"/>
    <col min="56" max="57" width="11.85546875" style="108" hidden="1" customWidth="1"/>
    <col min="58" max="64" width="9.140625" style="108" hidden="1" customWidth="1"/>
    <col min="65" max="65" width="1.28515625" style="108" customWidth="1"/>
    <col min="66" max="66" width="3.140625" style="108" customWidth="1"/>
    <col min="67" max="67" width="19" style="108" customWidth="1"/>
    <col min="68" max="68" width="19.28515625" style="42" hidden="1" customWidth="1"/>
    <col min="69" max="70" width="5.42578125" style="108" hidden="1" customWidth="1"/>
    <col min="71" max="71" width="2.28515625" style="108" hidden="1" customWidth="1"/>
    <col min="72" max="74" width="9.7109375" style="224" customWidth="1"/>
    <col min="75" max="76" width="11.85546875" style="224" hidden="1" customWidth="1"/>
    <col min="77" max="78" width="26.42578125" style="112" hidden="1" customWidth="1"/>
    <col min="79" max="79" width="59.42578125" style="108" hidden="1" customWidth="1"/>
    <col min="80" max="80" width="3.140625" style="108" hidden="1" customWidth="1"/>
    <col min="81" max="81" width="30.42578125" style="108" hidden="1" customWidth="1"/>
    <col min="82" max="82" width="11.85546875" style="45" hidden="1" customWidth="1"/>
    <col min="83" max="83" width="11.85546875" style="46" hidden="1" customWidth="1"/>
    <col min="84" max="84" width="11.85546875" style="108" hidden="1" customWidth="1"/>
    <col min="85" max="85" width="5.42578125" style="108" hidden="1" customWidth="1"/>
    <col min="86" max="86" width="1.28515625" style="108" customWidth="1"/>
    <col min="87" max="87" width="3.140625" style="108" customWidth="1"/>
    <col min="88" max="88" width="12.85546875" style="267" customWidth="1"/>
    <col min="89" max="89" width="12.140625" style="268" customWidth="1"/>
    <col min="90" max="96" width="21.140625" style="108" hidden="1" customWidth="1"/>
    <col min="97" max="98" width="5.42578125" style="108" hidden="1" customWidth="1"/>
    <col min="99" max="99" width="12.140625" style="108" hidden="1" customWidth="1"/>
    <col min="100" max="100" width="1.28515625" style="108" customWidth="1"/>
    <col min="101" max="101" width="3.140625" style="108" customWidth="1"/>
    <col min="102" max="102" width="19" style="108" customWidth="1"/>
    <col min="103" max="103" width="19.42578125" style="108" hidden="1" customWidth="1"/>
    <col min="104" max="104" width="1.28515625" style="108" customWidth="1"/>
    <col min="105" max="105" width="3.140625" style="108" customWidth="1"/>
    <col min="106" max="106" width="19" style="108" customWidth="1"/>
    <col min="107" max="110" width="5.42578125" style="108" hidden="1" customWidth="1"/>
    <col min="111" max="111" width="3.140625" style="108" hidden="1" customWidth="1"/>
    <col min="112" max="116" width="36.7109375" style="170" hidden="1" customWidth="1"/>
    <col min="117" max="117" width="1.28515625" style="108" customWidth="1"/>
    <col min="118" max="118" width="3.140625" style="108" customWidth="1"/>
    <col min="119" max="119" width="21.140625" style="43" customWidth="1"/>
    <col min="120" max="120" width="36.7109375" style="43" hidden="1" customWidth="1"/>
    <col min="121" max="121" width="11.85546875" style="45" hidden="1" customWidth="1"/>
    <col min="122" max="122" width="11.85546875" style="46" hidden="1" customWidth="1"/>
    <col min="123" max="123" width="11.85546875" style="108" hidden="1" customWidth="1"/>
    <col min="124" max="124" width="5.140625" style="108" hidden="1" customWidth="1"/>
    <col min="125" max="127" width="19.42578125" style="224" customWidth="1"/>
    <col min="128" max="131" width="26.140625" style="99" hidden="1" customWidth="1"/>
    <col min="132" max="132" width="2.140625" style="99" customWidth="1"/>
    <col min="133" max="133" width="24.42578125" style="99" hidden="1" customWidth="1"/>
    <col min="134" max="134" width="117.85546875" style="226" customWidth="1"/>
    <col min="135" max="16384" width="8.85546875" style="108"/>
  </cols>
  <sheetData>
    <row r="1" spans="5:134" s="316" customFormat="1" ht="28.5" customHeight="1" thickTop="1" thickBot="1" x14ac:dyDescent="0.3">
      <c r="E1" s="468"/>
      <c r="G1" s="482" t="s">
        <v>471</v>
      </c>
      <c r="H1" s="482" t="s">
        <v>472</v>
      </c>
      <c r="I1" s="491" t="s">
        <v>33</v>
      </c>
      <c r="J1" s="317"/>
      <c r="K1" s="317"/>
      <c r="L1" s="317"/>
      <c r="M1" s="317"/>
      <c r="N1" s="317"/>
      <c r="O1" s="317"/>
      <c r="P1" s="317"/>
      <c r="Q1" s="317"/>
      <c r="R1" s="317"/>
      <c r="S1" s="317"/>
      <c r="T1" s="318"/>
      <c r="U1" s="492" t="s">
        <v>200</v>
      </c>
      <c r="V1" s="492"/>
      <c r="W1" s="492"/>
      <c r="X1" s="492"/>
      <c r="Y1" s="492"/>
      <c r="Z1" s="492"/>
      <c r="AG1" s="318"/>
      <c r="AH1" s="319" t="s">
        <v>4</v>
      </c>
      <c r="AI1" s="319"/>
      <c r="AJ1" s="319"/>
      <c r="AK1" s="319"/>
      <c r="AL1" s="320"/>
      <c r="AM1" s="321"/>
      <c r="AN1" s="321"/>
      <c r="AO1" s="321"/>
      <c r="AP1" s="321"/>
      <c r="AQ1" s="321"/>
      <c r="AR1" s="322"/>
      <c r="AS1" s="322"/>
      <c r="AT1" s="480" t="s">
        <v>6</v>
      </c>
      <c r="AU1" s="480"/>
      <c r="AV1" s="480"/>
      <c r="AW1" s="480"/>
      <c r="AX1" s="320"/>
      <c r="AY1" s="322"/>
      <c r="AZ1" s="322"/>
      <c r="BA1" s="481" t="s">
        <v>2</v>
      </c>
      <c r="BB1" s="481"/>
      <c r="BC1" s="481"/>
      <c r="BD1" s="481"/>
      <c r="BE1" s="333"/>
      <c r="BF1" s="320"/>
      <c r="BG1" s="320"/>
      <c r="BH1" s="320"/>
      <c r="BI1" s="320"/>
      <c r="BJ1" s="320"/>
      <c r="BK1" s="320"/>
      <c r="BL1" s="320"/>
      <c r="BM1" s="322"/>
      <c r="BN1" s="322"/>
      <c r="BO1" s="479" t="s">
        <v>226</v>
      </c>
      <c r="BP1" s="479"/>
      <c r="BQ1" s="479"/>
      <c r="BR1" s="479"/>
      <c r="BS1" s="479"/>
      <c r="BT1" s="474" t="s">
        <v>233</v>
      </c>
      <c r="BU1" s="474" t="s">
        <v>234</v>
      </c>
      <c r="BV1" s="474" t="s">
        <v>235</v>
      </c>
      <c r="BW1" s="323"/>
      <c r="BX1" s="323"/>
      <c r="BY1" s="332"/>
      <c r="BZ1" s="332"/>
      <c r="CA1" s="324"/>
      <c r="CB1" s="322"/>
      <c r="CC1" s="476" t="s">
        <v>6</v>
      </c>
      <c r="CD1" s="476"/>
      <c r="CE1" s="476"/>
      <c r="CF1" s="476"/>
      <c r="CG1" s="331"/>
      <c r="CH1" s="322"/>
      <c r="CI1" s="322"/>
      <c r="CJ1" s="477" t="s">
        <v>520</v>
      </c>
      <c r="CK1" s="477"/>
      <c r="CL1" s="325"/>
      <c r="CM1" s="325"/>
      <c r="CN1" s="325"/>
      <c r="CO1" s="325"/>
      <c r="CP1" s="325"/>
      <c r="CQ1" s="325"/>
      <c r="CR1" s="325"/>
      <c r="CS1" s="322"/>
      <c r="CT1" s="322"/>
      <c r="CU1" s="322"/>
      <c r="CV1" s="322"/>
      <c r="CW1" s="322"/>
      <c r="CX1" s="325" t="s">
        <v>1</v>
      </c>
      <c r="CY1" s="322"/>
      <c r="CZ1" s="322"/>
      <c r="DA1" s="322"/>
      <c r="DB1" s="326" t="s">
        <v>5</v>
      </c>
      <c r="DC1" s="322"/>
      <c r="DD1" s="322"/>
      <c r="DE1" s="322"/>
      <c r="DF1" s="322"/>
      <c r="DG1" s="322"/>
      <c r="DH1" s="320"/>
      <c r="DI1" s="332"/>
      <c r="DJ1" s="332"/>
      <c r="DK1" s="332"/>
      <c r="DL1" s="332"/>
      <c r="DM1" s="322"/>
      <c r="DN1" s="322"/>
      <c r="DO1" s="475" t="s">
        <v>418</v>
      </c>
      <c r="DP1" s="475"/>
      <c r="DQ1" s="475"/>
      <c r="DR1" s="475"/>
      <c r="DS1" s="330"/>
      <c r="DT1" s="327"/>
      <c r="DU1" s="471" t="s">
        <v>35</v>
      </c>
      <c r="DV1" s="471" t="s">
        <v>36</v>
      </c>
      <c r="DW1" s="471" t="s">
        <v>37</v>
      </c>
      <c r="DX1" s="328"/>
      <c r="DY1" s="328"/>
      <c r="DZ1" s="328"/>
      <c r="EA1" s="328"/>
      <c r="EB1" s="329"/>
      <c r="EC1" s="329"/>
      <c r="ED1" s="470" t="s">
        <v>13</v>
      </c>
    </row>
    <row r="2" spans="5:134" s="55" customFormat="1" ht="78.75" hidden="1" customHeight="1" thickTop="1" thickBot="1" x14ac:dyDescent="0.3">
      <c r="E2" s="468"/>
      <c r="G2" s="482"/>
      <c r="H2" s="482"/>
      <c r="I2" s="491"/>
      <c r="J2" s="194"/>
      <c r="K2" s="194"/>
      <c r="L2" s="194"/>
      <c r="M2" s="194"/>
      <c r="N2" s="194"/>
      <c r="O2" s="194"/>
      <c r="P2" s="194"/>
      <c r="Q2" s="194"/>
      <c r="R2" s="194"/>
      <c r="S2" s="194"/>
      <c r="T2" s="91"/>
      <c r="U2" s="201" t="s">
        <v>71</v>
      </c>
      <c r="V2" s="258" t="s">
        <v>63</v>
      </c>
      <c r="W2" s="259" t="s">
        <v>66</v>
      </c>
      <c r="X2" s="258" t="s">
        <v>64</v>
      </c>
      <c r="Y2" s="58" t="s">
        <v>66</v>
      </c>
      <c r="Z2" s="58" t="s">
        <v>65</v>
      </c>
      <c r="AA2" s="75"/>
      <c r="AB2" s="72"/>
      <c r="AC2" s="72"/>
      <c r="AD2" s="72"/>
      <c r="AE2" s="72"/>
      <c r="AF2" s="65"/>
      <c r="AG2" s="93"/>
      <c r="AH2" s="59" t="str">
        <f>"1."&amp;Person!C5&amp;"    2."&amp;Person!C99&amp;"    3."&amp;Person!C149&amp;"     4."&amp;Person!C199&amp;"   5."&amp;Person!C247</f>
        <v>1.Outstanding    2.Pleasant pupil, quiet in class    3.Lacks confidence      4.On occasions, poor attitude to learning    5.Poor attitude to learning</v>
      </c>
      <c r="AI2" s="60"/>
      <c r="AJ2" s="60"/>
      <c r="AK2" s="60"/>
      <c r="AL2" s="62"/>
      <c r="AM2" s="215"/>
      <c r="AN2" s="215"/>
      <c r="AO2" s="215"/>
      <c r="AP2" s="215"/>
      <c r="AQ2" s="215"/>
      <c r="AR2" s="68"/>
      <c r="AS2" s="68"/>
      <c r="AT2" s="68"/>
      <c r="AU2" s="62"/>
      <c r="AV2" s="62"/>
      <c r="AW2" s="62"/>
      <c r="AX2" s="120"/>
      <c r="AY2" s="68"/>
      <c r="AZ2" s="68"/>
      <c r="BA2" s="59" t="str">
        <f>"1."&amp;Homework!C5&amp;"    2."&amp;Homework!C46&amp;"     3."&amp;Homework!C96&amp;"   4."&amp;Homework!C144</f>
        <v>1.High quality    2.Improve quality     3.Sometimes hands in   4.None submitted</v>
      </c>
      <c r="BB2" s="60"/>
      <c r="BC2" s="61"/>
      <c r="BD2" s="62"/>
      <c r="BE2" s="62"/>
      <c r="BF2" s="62"/>
      <c r="BG2" s="62"/>
      <c r="BH2" s="62"/>
      <c r="BI2" s="62"/>
      <c r="BJ2" s="62"/>
      <c r="BK2" s="62"/>
      <c r="BL2" s="62"/>
      <c r="BM2" s="68"/>
      <c r="BN2" s="68"/>
      <c r="BO2" s="68"/>
      <c r="BP2" s="109"/>
      <c r="BQ2" s="68"/>
      <c r="BR2" s="68"/>
      <c r="BS2" s="68"/>
      <c r="BT2" s="474"/>
      <c r="BU2" s="474"/>
      <c r="BV2" s="474"/>
      <c r="BW2" s="196"/>
      <c r="BX2" s="196"/>
      <c r="BY2" s="75"/>
      <c r="BZ2" s="75"/>
      <c r="CA2" s="113"/>
      <c r="CB2" s="68"/>
      <c r="CC2" s="121" t="str">
        <f>"1."&amp;Behaviour!C52&amp;"    2."&amp;Behaviour!C122&amp;"     3."&amp;Behaviour!C172&amp;"   4."&amp;Behaviour!C220</f>
        <v>1.Willing to help others    2.Distracted by others     3.Causes distractions   4.Fails to comply with class rules</v>
      </c>
      <c r="CD2" s="121"/>
      <c r="CE2" s="121"/>
      <c r="CF2" s="121"/>
      <c r="CG2" s="121"/>
      <c r="CH2" s="63"/>
      <c r="CI2" s="69"/>
      <c r="CJ2" s="261" t="s">
        <v>58</v>
      </c>
      <c r="CK2" s="261"/>
      <c r="CL2" s="63"/>
      <c r="CM2" s="63"/>
      <c r="CN2" s="63"/>
      <c r="CO2" s="63"/>
      <c r="CP2" s="63"/>
      <c r="CQ2" s="63"/>
      <c r="CR2" s="63"/>
      <c r="CS2" s="63"/>
      <c r="CT2" s="63"/>
      <c r="CU2" s="69" t="s">
        <v>62</v>
      </c>
      <c r="CV2" s="69"/>
      <c r="CW2" s="69"/>
      <c r="CX2" s="63" t="s">
        <v>58</v>
      </c>
      <c r="CY2" s="63"/>
      <c r="CZ2" s="63"/>
      <c r="DA2" s="63"/>
      <c r="DB2" s="63" t="s">
        <v>419</v>
      </c>
      <c r="DC2" s="73"/>
      <c r="DD2" s="73"/>
      <c r="DE2" s="73"/>
      <c r="DF2" s="73"/>
      <c r="DG2" s="73"/>
      <c r="DH2" s="167"/>
      <c r="DI2" s="168"/>
      <c r="DJ2" s="168"/>
      <c r="DK2" s="168"/>
      <c r="DL2" s="168"/>
      <c r="DM2" s="63"/>
      <c r="DN2" s="63"/>
      <c r="DO2" s="76" t="str">
        <f>"1.   "&amp;Development!C5&amp;"    2.    "&amp;Development!C81&amp;"     3.   "&amp;Development!C183&amp;"   4.    "&amp;Development!C299</f>
        <v xml:space="preserve">1.   Development sentence + 3 topics    2.    Development sentence + 2 topics     3.   Development sentence + 1 topic   4.    </v>
      </c>
      <c r="DP2" s="76"/>
      <c r="DQ2" s="77"/>
      <c r="DR2" s="78"/>
      <c r="DS2" s="79"/>
      <c r="DT2" s="64"/>
      <c r="DU2" s="472"/>
      <c r="DV2" s="472"/>
      <c r="DW2" s="472"/>
      <c r="DX2" s="114"/>
      <c r="DY2" s="114"/>
      <c r="DZ2" s="114"/>
      <c r="EA2" s="114"/>
      <c r="EB2" s="97"/>
      <c r="EC2" s="97"/>
      <c r="ED2" s="470"/>
    </row>
    <row r="3" spans="5:134" s="55" customFormat="1" ht="31.5" customHeight="1" thickTop="1" thickBot="1" x14ac:dyDescent="0.3">
      <c r="E3" s="468"/>
      <c r="G3" s="482"/>
      <c r="H3" s="482"/>
      <c r="I3" s="491"/>
      <c r="J3" s="194"/>
      <c r="K3" s="194"/>
      <c r="L3" s="194"/>
      <c r="M3" s="194"/>
      <c r="N3" s="194"/>
      <c r="O3" s="194"/>
      <c r="P3" s="194"/>
      <c r="Q3" s="194"/>
      <c r="R3" s="194"/>
      <c r="S3" s="194"/>
      <c r="T3" s="92"/>
      <c r="U3" s="165"/>
      <c r="V3" s="484" t="str">
        <f>'Front Sheet'!R6</f>
        <v>Type_2</v>
      </c>
      <c r="W3" s="484"/>
      <c r="X3" s="484"/>
      <c r="Y3" s="334"/>
      <c r="Z3" s="483" t="s">
        <v>422</v>
      </c>
      <c r="AA3" s="66"/>
      <c r="AG3" s="154">
        <v>1</v>
      </c>
      <c r="AH3" s="339" t="str">
        <f>Person!C5</f>
        <v>Outstanding</v>
      </c>
      <c r="AI3" s="70"/>
      <c r="AJ3" s="70"/>
      <c r="AK3" s="70"/>
      <c r="AL3" s="72"/>
      <c r="AM3" s="216"/>
      <c r="AN3" s="216"/>
      <c r="AO3" s="216"/>
      <c r="AP3" s="216"/>
      <c r="AQ3" s="216"/>
      <c r="AR3" s="65"/>
      <c r="AS3" s="154">
        <v>1</v>
      </c>
      <c r="AT3" s="339" t="str">
        <f>Behaviour!G1</f>
        <v>Outstanding</v>
      </c>
      <c r="AX3" s="64"/>
      <c r="AY3" s="65"/>
      <c r="AZ3" s="154">
        <v>0</v>
      </c>
      <c r="BA3" s="339" t="s">
        <v>341</v>
      </c>
      <c r="BB3" s="70"/>
      <c r="BC3" s="71"/>
      <c r="BD3" s="72"/>
      <c r="BE3" s="72"/>
      <c r="BF3" s="72"/>
      <c r="BG3" s="72"/>
      <c r="BH3" s="72"/>
      <c r="BI3" s="72"/>
      <c r="BJ3" s="72"/>
      <c r="BK3" s="72"/>
      <c r="BL3" s="72"/>
      <c r="BM3" s="65"/>
      <c r="BN3" s="154">
        <v>0</v>
      </c>
      <c r="BO3" s="339" t="s">
        <v>341</v>
      </c>
      <c r="BP3" s="116"/>
      <c r="BQ3" s="72"/>
      <c r="BR3" s="72"/>
      <c r="BS3" s="72"/>
      <c r="BT3" s="474"/>
      <c r="BU3" s="474"/>
      <c r="BV3" s="474"/>
      <c r="BW3" s="196"/>
      <c r="BX3" s="196"/>
      <c r="BY3" s="165"/>
      <c r="BZ3" s="165"/>
      <c r="CA3" s="113"/>
      <c r="CB3" s="65">
        <v>1</v>
      </c>
      <c r="CC3" s="122" t="s">
        <v>255</v>
      </c>
      <c r="CD3" s="123"/>
      <c r="CE3" s="123"/>
      <c r="CF3" s="123"/>
      <c r="CG3" s="123"/>
      <c r="CH3" s="73"/>
      <c r="CI3" s="154">
        <v>0</v>
      </c>
      <c r="CJ3" s="342" t="str">
        <f>BO3</f>
        <v>No sentence required</v>
      </c>
      <c r="CK3" s="478" t="s">
        <v>673</v>
      </c>
      <c r="CL3" s="80"/>
      <c r="CM3" s="80"/>
      <c r="CN3" s="80"/>
      <c r="CO3" s="80"/>
      <c r="CP3" s="80"/>
      <c r="CQ3" s="80"/>
      <c r="CR3" s="80"/>
      <c r="CS3" s="73"/>
      <c r="CT3" s="73"/>
      <c r="CU3" s="111"/>
      <c r="CV3" s="111"/>
      <c r="CW3" s="154">
        <v>1</v>
      </c>
      <c r="CX3" s="153" t="s">
        <v>456</v>
      </c>
      <c r="CY3" s="73"/>
      <c r="CZ3" s="73"/>
      <c r="DA3" s="154">
        <v>1</v>
      </c>
      <c r="DB3" s="153" t="s">
        <v>528</v>
      </c>
      <c r="DC3" s="73"/>
      <c r="DD3" s="73"/>
      <c r="DE3" s="73"/>
      <c r="DF3" s="73"/>
      <c r="DG3" s="73"/>
      <c r="DH3" s="167"/>
      <c r="DI3" s="168"/>
      <c r="DJ3" s="168"/>
      <c r="DK3" s="168"/>
      <c r="DL3" s="168"/>
      <c r="DM3" s="73"/>
      <c r="DN3" s="154">
        <v>0</v>
      </c>
      <c r="DO3" s="153" t="s">
        <v>341</v>
      </c>
      <c r="DP3" s="80"/>
      <c r="DQ3" s="77"/>
      <c r="DR3" s="78"/>
      <c r="DS3" s="79"/>
      <c r="DT3" s="64"/>
      <c r="DU3" s="472"/>
      <c r="DV3" s="472"/>
      <c r="DW3" s="472"/>
      <c r="DX3" s="114"/>
      <c r="DY3" s="114"/>
      <c r="DZ3" s="114"/>
      <c r="EA3" s="114"/>
      <c r="EB3" s="97"/>
      <c r="EC3" s="97"/>
      <c r="ED3" s="470"/>
    </row>
    <row r="4" spans="5:134" s="55" customFormat="1" ht="31.5" customHeight="1" thickTop="1" thickBot="1" x14ac:dyDescent="0.3">
      <c r="E4" s="468"/>
      <c r="G4" s="482"/>
      <c r="H4" s="482"/>
      <c r="I4" s="491"/>
      <c r="J4" s="194"/>
      <c r="K4" s="194"/>
      <c r="L4" s="194"/>
      <c r="M4" s="194"/>
      <c r="N4" s="194"/>
      <c r="O4" s="194"/>
      <c r="P4" s="194"/>
      <c r="Q4" s="194"/>
      <c r="R4" s="194"/>
      <c r="S4" s="194"/>
      <c r="T4" s="92"/>
      <c r="U4" s="165"/>
      <c r="V4" s="484"/>
      <c r="W4" s="484"/>
      <c r="X4" s="484"/>
      <c r="Y4" s="334"/>
      <c r="Z4" s="483"/>
      <c r="AA4" s="66"/>
      <c r="AG4" s="154">
        <v>2</v>
      </c>
      <c r="AH4" s="339" t="str">
        <f>Person!C99</f>
        <v>Pleasant pupil, quiet in class</v>
      </c>
      <c r="AI4" s="70"/>
      <c r="AJ4" s="70"/>
      <c r="AK4" s="70"/>
      <c r="AL4" s="72"/>
      <c r="AM4" s="216"/>
      <c r="AN4" s="216"/>
      <c r="AO4" s="216"/>
      <c r="AP4" s="216"/>
      <c r="AQ4" s="216"/>
      <c r="AR4" s="65"/>
      <c r="AS4" s="154">
        <v>2</v>
      </c>
      <c r="AT4" s="339" t="str">
        <f>Behaviour!C52</f>
        <v>Willing to help others</v>
      </c>
      <c r="AX4" s="64"/>
      <c r="AY4" s="65"/>
      <c r="AZ4" s="154">
        <v>1</v>
      </c>
      <c r="BA4" s="339" t="str">
        <f>Homework!C5</f>
        <v>High quality</v>
      </c>
      <c r="BB4" s="70"/>
      <c r="BC4" s="71"/>
      <c r="BD4" s="72"/>
      <c r="BE4" s="72"/>
      <c r="BF4" s="72"/>
      <c r="BG4" s="72"/>
      <c r="BH4" s="72"/>
      <c r="BI4" s="72"/>
      <c r="BJ4" s="72"/>
      <c r="BK4" s="72"/>
      <c r="BL4" s="72"/>
      <c r="BM4" s="65"/>
      <c r="BN4" s="154">
        <v>1</v>
      </c>
      <c r="BO4" s="339" t="str">
        <f>Equipment!C42</f>
        <v xml:space="preserve">Missing 1 piece of equipment </v>
      </c>
      <c r="BP4" s="116"/>
      <c r="BQ4" s="72"/>
      <c r="BR4" s="72"/>
      <c r="BS4" s="72"/>
      <c r="BT4" s="474"/>
      <c r="BU4" s="474"/>
      <c r="BV4" s="474"/>
      <c r="BW4" s="196"/>
      <c r="BX4" s="196"/>
      <c r="BY4" s="165"/>
      <c r="BZ4" s="165"/>
      <c r="CA4" s="113"/>
      <c r="CB4" s="65">
        <v>2</v>
      </c>
      <c r="CC4" s="122" t="str">
        <f>Behaviour!C122</f>
        <v>Distracted by others</v>
      </c>
      <c r="CD4" s="123"/>
      <c r="CE4" s="123"/>
      <c r="CF4" s="123"/>
      <c r="CG4" s="123"/>
      <c r="CH4" s="73"/>
      <c r="CI4" s="154">
        <v>1</v>
      </c>
      <c r="CJ4" s="342" t="str">
        <f>Assessment!C9</f>
        <v>Last assessment</v>
      </c>
      <c r="CK4" s="478"/>
      <c r="CL4" s="80"/>
      <c r="CM4" s="80"/>
      <c r="CN4" s="80"/>
      <c r="CO4" s="80"/>
      <c r="CP4" s="80"/>
      <c r="CQ4" s="80"/>
      <c r="CR4" s="80"/>
      <c r="CS4" s="73"/>
      <c r="CT4" s="73"/>
      <c r="CU4" s="111"/>
      <c r="CV4" s="111"/>
      <c r="CW4" s="154">
        <v>2</v>
      </c>
      <c r="CX4" s="153" t="s">
        <v>457</v>
      </c>
      <c r="CY4" s="73"/>
      <c r="CZ4" s="73"/>
      <c r="DA4" s="154">
        <v>2</v>
      </c>
      <c r="DB4" s="153" t="s">
        <v>530</v>
      </c>
      <c r="DC4" s="334"/>
      <c r="DD4" s="334"/>
      <c r="DE4" s="334"/>
      <c r="DF4" s="334"/>
      <c r="DG4" s="334"/>
      <c r="DH4" s="168"/>
      <c r="DI4" s="168"/>
      <c r="DJ4" s="168"/>
      <c r="DK4" s="168"/>
      <c r="DL4" s="168"/>
      <c r="DM4" s="73"/>
      <c r="DN4" s="154">
        <v>1</v>
      </c>
      <c r="DO4" s="153" t="str">
        <f>Development!C183</f>
        <v>Development sentence + 1 topic</v>
      </c>
      <c r="DP4" s="80"/>
      <c r="DQ4" s="77"/>
      <c r="DR4" s="78"/>
      <c r="DS4" s="79"/>
      <c r="DT4" s="64"/>
      <c r="DU4" s="472"/>
      <c r="DV4" s="472"/>
      <c r="DW4" s="472"/>
      <c r="DX4" s="114"/>
      <c r="DY4" s="114"/>
      <c r="DZ4" s="114"/>
      <c r="EA4" s="114"/>
      <c r="EB4" s="97"/>
      <c r="EC4" s="97"/>
      <c r="ED4" s="470"/>
    </row>
    <row r="5" spans="5:134" s="55" customFormat="1" ht="31.5" customHeight="1" thickTop="1" thickBot="1" x14ac:dyDescent="0.3">
      <c r="E5" s="468"/>
      <c r="G5" s="482"/>
      <c r="H5" s="482"/>
      <c r="I5" s="491"/>
      <c r="J5" s="194"/>
      <c r="K5" s="194"/>
      <c r="L5" s="194"/>
      <c r="M5" s="194"/>
      <c r="N5" s="194"/>
      <c r="O5" s="194"/>
      <c r="P5" s="194"/>
      <c r="Q5" s="194"/>
      <c r="R5" s="194"/>
      <c r="S5" s="194"/>
      <c r="T5" s="171"/>
      <c r="U5" s="66"/>
      <c r="V5" s="485" t="s">
        <v>63</v>
      </c>
      <c r="W5" s="283"/>
      <c r="X5" s="488" t="s">
        <v>215</v>
      </c>
      <c r="Y5" s="334"/>
      <c r="Z5" s="483"/>
      <c r="AA5" s="66"/>
      <c r="AG5" s="154">
        <v>3</v>
      </c>
      <c r="AH5" s="339" t="str">
        <f>Person!C149</f>
        <v xml:space="preserve">Lacks confidence </v>
      </c>
      <c r="AI5" s="70"/>
      <c r="AJ5" s="70"/>
      <c r="AK5" s="70"/>
      <c r="AL5" s="72"/>
      <c r="AM5" s="216"/>
      <c r="AN5" s="216"/>
      <c r="AO5" s="216"/>
      <c r="AP5" s="216"/>
      <c r="AQ5" s="216"/>
      <c r="AR5" s="65"/>
      <c r="AS5" s="154">
        <v>3</v>
      </c>
      <c r="AT5" s="339" t="str">
        <f>Behaviour!C122</f>
        <v>Distracted by others</v>
      </c>
      <c r="AX5" s="64"/>
      <c r="AY5" s="65"/>
      <c r="AZ5" s="154">
        <v>2</v>
      </c>
      <c r="BA5" s="339" t="str">
        <f>Homework!C46</f>
        <v>Improve quality</v>
      </c>
      <c r="BB5" s="70"/>
      <c r="BC5" s="71"/>
      <c r="BD5" s="72"/>
      <c r="BE5" s="72"/>
      <c r="BF5" s="72"/>
      <c r="BG5" s="72"/>
      <c r="BH5" s="72"/>
      <c r="BI5" s="72"/>
      <c r="BJ5" s="72"/>
      <c r="BK5" s="72"/>
      <c r="BL5" s="72"/>
      <c r="BM5" s="65"/>
      <c r="BN5" s="154">
        <v>2</v>
      </c>
      <c r="BO5" s="339" t="str">
        <f>Equipment!C67</f>
        <v xml:space="preserve">Missing 2 pieces of equipment </v>
      </c>
      <c r="BP5" s="116"/>
      <c r="BQ5" s="72"/>
      <c r="BR5" s="72"/>
      <c r="BS5" s="72"/>
      <c r="BT5" s="474"/>
      <c r="BU5" s="474"/>
      <c r="BV5" s="474"/>
      <c r="BW5" s="196"/>
      <c r="BX5" s="196"/>
      <c r="BY5" s="165"/>
      <c r="BZ5" s="165"/>
      <c r="CA5" s="113"/>
      <c r="CB5" s="65">
        <v>3</v>
      </c>
      <c r="CC5" s="122" t="str">
        <f>Behaviour!C172</f>
        <v>Causes distractions</v>
      </c>
      <c r="CD5" s="123"/>
      <c r="CE5" s="123"/>
      <c r="CF5" s="123"/>
      <c r="CG5" s="123"/>
      <c r="CH5" s="73"/>
      <c r="CI5" s="340">
        <v>2</v>
      </c>
      <c r="CJ5" s="341" t="str">
        <f>Assessment!C50</f>
        <v>Average score</v>
      </c>
      <c r="CK5" s="478"/>
      <c r="CL5" s="80"/>
      <c r="CM5" s="80"/>
      <c r="CN5" s="80"/>
      <c r="CO5" s="80"/>
      <c r="CP5" s="80"/>
      <c r="CQ5" s="80"/>
      <c r="CR5" s="80"/>
      <c r="CS5" s="73"/>
      <c r="CT5" s="73"/>
      <c r="CU5" s="111"/>
      <c r="CV5" s="111"/>
      <c r="CW5" s="154">
        <v>3</v>
      </c>
      <c r="CX5" s="153" t="s">
        <v>39</v>
      </c>
      <c r="CY5" s="73"/>
      <c r="CZ5" s="73"/>
      <c r="DA5" s="154">
        <v>3</v>
      </c>
      <c r="DB5" s="153" t="s">
        <v>529</v>
      </c>
      <c r="DC5" s="334"/>
      <c r="DD5" s="334"/>
      <c r="DE5" s="334"/>
      <c r="DF5" s="334"/>
      <c r="DG5" s="334"/>
      <c r="DH5" s="168"/>
      <c r="DI5" s="220"/>
      <c r="DJ5" s="220"/>
      <c r="DK5" s="220"/>
      <c r="DL5" s="220"/>
      <c r="DM5" s="73"/>
      <c r="DN5" s="154">
        <v>2</v>
      </c>
      <c r="DO5" s="153" t="str">
        <f>Development!C81</f>
        <v>Development sentence + 2 topics</v>
      </c>
      <c r="DP5" s="77"/>
      <c r="DQ5" s="77"/>
      <c r="DR5" s="78"/>
      <c r="DS5" s="79"/>
      <c r="DT5" s="64"/>
      <c r="DU5" s="472"/>
      <c r="DV5" s="472"/>
      <c r="DW5" s="472"/>
      <c r="DX5" s="114"/>
      <c r="DY5" s="114"/>
      <c r="DZ5" s="114"/>
      <c r="EA5" s="114"/>
      <c r="EB5" s="97"/>
      <c r="EC5" s="97"/>
      <c r="ED5" s="470"/>
    </row>
    <row r="6" spans="5:134" s="55" customFormat="1" ht="31.5" customHeight="1" thickTop="1" thickBot="1" x14ac:dyDescent="0.3">
      <c r="E6" s="468"/>
      <c r="G6" s="482"/>
      <c r="H6" s="482"/>
      <c r="I6" s="491"/>
      <c r="J6" s="194"/>
      <c r="K6" s="194"/>
      <c r="L6" s="194"/>
      <c r="M6" s="194"/>
      <c r="N6" s="194"/>
      <c r="O6" s="194"/>
      <c r="P6" s="194"/>
      <c r="Q6" s="194"/>
      <c r="R6" s="194"/>
      <c r="S6" s="194"/>
      <c r="T6" s="172"/>
      <c r="U6" s="66"/>
      <c r="V6" s="486"/>
      <c r="W6" s="284"/>
      <c r="X6" s="489"/>
      <c r="Y6" s="334"/>
      <c r="Z6" s="483"/>
      <c r="AA6" s="66"/>
      <c r="AG6" s="154">
        <v>4</v>
      </c>
      <c r="AH6" s="339" t="str">
        <f>Person!C199</f>
        <v xml:space="preserve">On occasions, poor attitude to learning </v>
      </c>
      <c r="AI6" s="70"/>
      <c r="AJ6" s="70"/>
      <c r="AK6" s="70"/>
      <c r="AL6" s="72"/>
      <c r="AM6" s="216"/>
      <c r="AN6" s="216"/>
      <c r="AO6" s="216"/>
      <c r="AP6" s="216"/>
      <c r="AQ6" s="216"/>
      <c r="AR6" s="65"/>
      <c r="AS6" s="154">
        <v>4</v>
      </c>
      <c r="AT6" s="339" t="str">
        <f>Behaviour!C172</f>
        <v>Causes distractions</v>
      </c>
      <c r="AX6" s="64"/>
      <c r="AY6" s="65"/>
      <c r="AZ6" s="154">
        <v>3</v>
      </c>
      <c r="BA6" s="339" t="str">
        <f>Homework!C96</f>
        <v>Sometimes hands in</v>
      </c>
      <c r="BB6" s="70"/>
      <c r="BC6" s="71"/>
      <c r="BD6" s="72"/>
      <c r="BE6" s="72"/>
      <c r="BF6" s="72"/>
      <c r="BG6" s="72"/>
      <c r="BH6" s="72"/>
      <c r="BI6" s="72"/>
      <c r="BJ6" s="72"/>
      <c r="BK6" s="72"/>
      <c r="BL6" s="72"/>
      <c r="BM6" s="65"/>
      <c r="BN6" s="154">
        <v>3</v>
      </c>
      <c r="BO6" s="339" t="str">
        <f>Equipment!C92</f>
        <v xml:space="preserve">Missing 3 pieces of equipment </v>
      </c>
      <c r="BP6" s="116"/>
      <c r="BQ6" s="72"/>
      <c r="BR6" s="72"/>
      <c r="BS6" s="72"/>
      <c r="BT6" s="474"/>
      <c r="BU6" s="474"/>
      <c r="BV6" s="474"/>
      <c r="BW6" s="196"/>
      <c r="BX6" s="196"/>
      <c r="BY6" s="165"/>
      <c r="BZ6" s="165"/>
      <c r="CA6" s="113"/>
      <c r="CB6" s="65">
        <v>4</v>
      </c>
      <c r="CC6" s="122" t="str">
        <f>Behaviour!C220</f>
        <v>Fails to comply with class rules</v>
      </c>
      <c r="CD6" s="123"/>
      <c r="CE6" s="123"/>
      <c r="CF6" s="123"/>
      <c r="CG6" s="123"/>
      <c r="CH6" s="73"/>
      <c r="CI6" s="219"/>
      <c r="CJ6" s="263"/>
      <c r="CK6" s="264"/>
      <c r="CL6" s="80"/>
      <c r="CM6" s="80"/>
      <c r="CN6" s="80"/>
      <c r="CO6" s="80"/>
      <c r="CP6" s="80"/>
      <c r="CQ6" s="80"/>
      <c r="CR6" s="80"/>
      <c r="CS6" s="73"/>
      <c r="CT6" s="73"/>
      <c r="CU6" s="111"/>
      <c r="CV6" s="111"/>
      <c r="CX6" s="74"/>
      <c r="CY6" s="73"/>
      <c r="CZ6" s="73"/>
      <c r="DB6" s="74"/>
      <c r="DC6" s="334"/>
      <c r="DD6" s="334"/>
      <c r="DE6" s="334"/>
      <c r="DF6" s="334"/>
      <c r="DG6" s="334"/>
      <c r="DH6" s="168"/>
      <c r="DI6" s="220"/>
      <c r="DJ6" s="220"/>
      <c r="DK6" s="220"/>
      <c r="DL6" s="220"/>
      <c r="DM6" s="73"/>
      <c r="DN6" s="154">
        <v>3</v>
      </c>
      <c r="DO6" s="153" t="s">
        <v>420</v>
      </c>
      <c r="DP6" s="77"/>
      <c r="DQ6" s="77"/>
      <c r="DR6" s="78"/>
      <c r="DS6" s="79"/>
      <c r="DT6" s="64"/>
      <c r="DU6" s="472"/>
      <c r="DV6" s="472"/>
      <c r="DW6" s="472"/>
      <c r="DX6" s="114"/>
      <c r="DY6" s="114"/>
      <c r="DZ6" s="114"/>
      <c r="EA6" s="114"/>
      <c r="EB6" s="97"/>
      <c r="EC6" s="97"/>
      <c r="ED6" s="470"/>
    </row>
    <row r="7" spans="5:134" s="55" customFormat="1" ht="31.5" customHeight="1" thickTop="1" thickBot="1" x14ac:dyDescent="0.3">
      <c r="E7" s="468"/>
      <c r="G7" s="482"/>
      <c r="H7" s="482"/>
      <c r="I7" s="491"/>
      <c r="J7" s="194"/>
      <c r="K7" s="194"/>
      <c r="L7" s="194"/>
      <c r="M7" s="194"/>
      <c r="N7" s="194"/>
      <c r="O7" s="194"/>
      <c r="P7" s="194"/>
      <c r="Q7" s="194"/>
      <c r="R7" s="194"/>
      <c r="S7" s="194"/>
      <c r="T7" s="92"/>
      <c r="U7" s="66"/>
      <c r="V7" s="487"/>
      <c r="W7" s="285"/>
      <c r="X7" s="490"/>
      <c r="Y7" s="334"/>
      <c r="Z7" s="483"/>
      <c r="AA7" s="66"/>
      <c r="AG7" s="154">
        <v>5</v>
      </c>
      <c r="AH7" s="339" t="str">
        <f>Person!C247</f>
        <v>Poor attitude to learning</v>
      </c>
      <c r="AI7" s="70"/>
      <c r="AJ7" s="70"/>
      <c r="AK7" s="70"/>
      <c r="AL7" s="72"/>
      <c r="AM7" s="216"/>
      <c r="AN7" s="216"/>
      <c r="AO7" s="216"/>
      <c r="AP7" s="216"/>
      <c r="AQ7" s="216"/>
      <c r="AR7" s="65"/>
      <c r="AS7" s="154">
        <v>5</v>
      </c>
      <c r="AT7" s="339" t="str">
        <f>Behaviour!C220</f>
        <v>Fails to comply with class rules</v>
      </c>
      <c r="AX7" s="64"/>
      <c r="AY7" s="65"/>
      <c r="AZ7" s="154">
        <v>4</v>
      </c>
      <c r="BA7" s="339" t="str">
        <f>Homework!C144</f>
        <v>None submitted</v>
      </c>
      <c r="BB7" s="70"/>
      <c r="BC7" s="71"/>
      <c r="BD7" s="72"/>
      <c r="BE7" s="72"/>
      <c r="BF7" s="72"/>
      <c r="BG7" s="72"/>
      <c r="BH7" s="72"/>
      <c r="BI7" s="72"/>
      <c r="BJ7" s="72"/>
      <c r="BK7" s="72"/>
      <c r="BL7" s="72"/>
      <c r="BM7" s="65"/>
      <c r="BN7" s="154">
        <v>4</v>
      </c>
      <c r="BO7" s="339" t="str">
        <f>Equipment!C9</f>
        <v xml:space="preserve">Always equipped </v>
      </c>
      <c r="BP7" s="116"/>
      <c r="BQ7" s="72"/>
      <c r="BR7" s="72"/>
      <c r="BS7" s="72"/>
      <c r="BT7" s="474"/>
      <c r="BU7" s="474"/>
      <c r="BV7" s="474"/>
      <c r="BW7" s="196"/>
      <c r="BX7" s="196"/>
      <c r="BY7" s="165"/>
      <c r="BZ7" s="165"/>
      <c r="CA7" s="113"/>
      <c r="CB7" s="65"/>
      <c r="CC7" s="123" t="s">
        <v>421</v>
      </c>
      <c r="CD7" s="123"/>
      <c r="CE7" s="123"/>
      <c r="CF7" s="123"/>
      <c r="CG7" s="123"/>
      <c r="CH7" s="73"/>
      <c r="CI7" s="73"/>
      <c r="CJ7" s="265"/>
      <c r="CK7" s="265"/>
      <c r="CL7" s="73"/>
      <c r="CM7" s="73"/>
      <c r="CN7" s="73"/>
      <c r="CO7" s="73"/>
      <c r="CP7" s="73"/>
      <c r="CQ7" s="73"/>
      <c r="CR7" s="73"/>
      <c r="CS7" s="73"/>
      <c r="CT7" s="73"/>
      <c r="CU7" s="111"/>
      <c r="CV7" s="111"/>
      <c r="CX7" s="74"/>
      <c r="CY7" s="73"/>
      <c r="CZ7" s="73"/>
      <c r="DB7" s="73"/>
      <c r="DC7" s="73"/>
      <c r="DD7" s="73"/>
      <c r="DE7" s="73"/>
      <c r="DF7" s="73"/>
      <c r="DG7" s="73"/>
      <c r="DH7" s="167"/>
      <c r="DI7" s="220"/>
      <c r="DJ7" s="220"/>
      <c r="DK7" s="220"/>
      <c r="DL7" s="220"/>
      <c r="DM7" s="73"/>
      <c r="DO7" s="80"/>
      <c r="DP7" s="81"/>
      <c r="DQ7" s="77"/>
      <c r="DR7" s="78"/>
      <c r="DS7" s="79"/>
      <c r="DT7" s="64"/>
      <c r="DU7" s="473"/>
      <c r="DV7" s="473"/>
      <c r="DW7" s="473"/>
      <c r="DX7" s="114"/>
      <c r="DY7" s="114"/>
      <c r="DZ7" s="114"/>
      <c r="EA7" s="114"/>
      <c r="EB7" s="97"/>
      <c r="EC7" s="97"/>
      <c r="ED7" s="470"/>
    </row>
    <row r="8" spans="5:134" s="55" customFormat="1" ht="7.5" customHeight="1" thickBot="1" x14ac:dyDescent="0.3">
      <c r="G8" s="92"/>
      <c r="H8" s="92"/>
      <c r="I8" s="91"/>
      <c r="J8" s="91"/>
      <c r="K8" s="91"/>
      <c r="L8" s="91"/>
      <c r="M8" s="91"/>
      <c r="N8" s="91"/>
      <c r="O8" s="91"/>
      <c r="P8" s="91"/>
      <c r="Q8" s="91"/>
      <c r="R8" s="91"/>
      <c r="S8" s="91"/>
      <c r="T8" s="91"/>
      <c r="U8" s="57"/>
      <c r="V8" s="260"/>
      <c r="W8" s="261"/>
      <c r="X8" s="260"/>
      <c r="Y8" s="58"/>
      <c r="Z8" s="58"/>
      <c r="AA8" s="56"/>
      <c r="AG8" s="93"/>
      <c r="AH8" s="59"/>
      <c r="AI8" s="60"/>
      <c r="AJ8" s="60"/>
      <c r="AK8" s="60"/>
      <c r="AL8" s="62"/>
      <c r="AM8" s="68"/>
      <c r="AN8" s="68"/>
      <c r="AO8" s="68"/>
      <c r="AP8" s="68"/>
      <c r="AQ8" s="68"/>
      <c r="AR8" s="68"/>
      <c r="AS8" s="68"/>
      <c r="AT8" s="68"/>
      <c r="AU8" s="68"/>
      <c r="AV8" s="68"/>
      <c r="AW8" s="68"/>
      <c r="AX8" s="120"/>
      <c r="AY8" s="68"/>
      <c r="AZ8" s="68"/>
      <c r="BA8" s="59"/>
      <c r="BB8" s="60"/>
      <c r="BC8" s="61"/>
      <c r="BD8" s="62"/>
      <c r="BE8" s="62"/>
      <c r="BF8" s="62"/>
      <c r="BG8" s="62"/>
      <c r="BH8" s="62"/>
      <c r="BI8" s="62"/>
      <c r="BJ8" s="62"/>
      <c r="BK8" s="62"/>
      <c r="BL8" s="62"/>
      <c r="BM8" s="68"/>
      <c r="BN8" s="68"/>
      <c r="BO8" s="68"/>
      <c r="BP8" s="109"/>
      <c r="BQ8" s="68"/>
      <c r="BR8" s="68"/>
      <c r="BS8" s="68"/>
      <c r="BT8" s="157"/>
      <c r="BU8" s="157"/>
      <c r="BV8" s="157"/>
      <c r="BW8" s="157"/>
      <c r="BX8" s="157"/>
      <c r="BY8" s="75"/>
      <c r="BZ8" s="75"/>
      <c r="CA8" s="113"/>
      <c r="CB8" s="68"/>
      <c r="CC8" s="121"/>
      <c r="CD8" s="121"/>
      <c r="CE8" s="121"/>
      <c r="CF8" s="121"/>
      <c r="CG8" s="121"/>
      <c r="CH8" s="63"/>
      <c r="CI8" s="63"/>
      <c r="CJ8" s="261"/>
      <c r="CK8" s="261"/>
      <c r="CL8" s="63"/>
      <c r="CM8" s="63"/>
      <c r="CN8" s="63"/>
      <c r="CO8" s="63"/>
      <c r="CP8" s="63"/>
      <c r="CQ8" s="63"/>
      <c r="CR8" s="63"/>
      <c r="CS8" s="63"/>
      <c r="CT8" s="63"/>
      <c r="CU8" s="69"/>
      <c r="CV8" s="69"/>
      <c r="CW8" s="69"/>
      <c r="CX8" s="63"/>
      <c r="CY8" s="63"/>
      <c r="CZ8" s="63"/>
      <c r="DA8" s="63"/>
      <c r="DB8" s="63"/>
      <c r="DC8" s="73"/>
      <c r="DD8" s="73"/>
      <c r="DE8" s="73"/>
      <c r="DF8" s="73"/>
      <c r="DG8" s="73"/>
      <c r="DH8" s="167"/>
      <c r="DI8" s="220"/>
      <c r="DJ8" s="220"/>
      <c r="DK8" s="220"/>
      <c r="DL8" s="220"/>
      <c r="DM8" s="63"/>
      <c r="DN8" s="63"/>
      <c r="DO8" s="76"/>
      <c r="DP8" s="76"/>
      <c r="DQ8" s="77"/>
      <c r="DR8" s="78"/>
      <c r="DS8" s="79"/>
      <c r="DT8" s="64"/>
      <c r="DU8" s="100"/>
      <c r="DV8" s="100"/>
      <c r="DW8" s="100"/>
      <c r="DX8" s="114"/>
      <c r="DY8" s="114"/>
      <c r="DZ8" s="114"/>
      <c r="EA8" s="114"/>
      <c r="EB8" s="97"/>
      <c r="EC8" s="97"/>
      <c r="ED8" s="173"/>
    </row>
    <row r="9" spans="5:134" s="223" customFormat="1" ht="126" customHeight="1" thickTop="1" thickBot="1" x14ac:dyDescent="0.45">
      <c r="E9" s="253">
        <v>1</v>
      </c>
      <c r="G9" s="239" t="str">
        <f>'Front Sheet'!AE13</f>
        <v/>
      </c>
      <c r="H9" s="198" t="str">
        <f>'Front Sheet'!AF13</f>
        <v xml:space="preserve">  </v>
      </c>
      <c r="I9" s="190"/>
      <c r="J9" s="193"/>
      <c r="K9" s="193"/>
      <c r="L9" s="193"/>
      <c r="M9" s="193"/>
      <c r="N9" s="193"/>
      <c r="O9" s="193"/>
      <c r="P9" s="193"/>
      <c r="Q9" s="193"/>
      <c r="R9" s="193"/>
      <c r="S9" s="193"/>
      <c r="T9" s="90"/>
      <c r="U9" s="95" t="str">
        <f>$V$3</f>
        <v>Type_2</v>
      </c>
      <c r="V9" s="256" t="str">
        <f>'Front Sheet'!AJ13</f>
        <v/>
      </c>
      <c r="W9" s="257" t="e">
        <f ca="1">VLOOKUP(TEXT(V9,"#"),INDIRECT(U9),2,FALSE)</f>
        <v>#N/A</v>
      </c>
      <c r="X9" s="257" t="str">
        <f>'Front Sheet'!AM13</f>
        <v/>
      </c>
      <c r="Y9" s="47" t="e">
        <f ca="1">VLOOKUP(TEXT(X9,"#"),INDIRECT(U9),2,FALSE)</f>
        <v>#N/A</v>
      </c>
      <c r="Z9" s="47" t="e">
        <f ca="1">IF(W9=Y9,2,IF(W9&lt;Y9,1,3))</f>
        <v>#N/A</v>
      </c>
      <c r="AA9" s="47"/>
      <c r="AB9" s="82" t="str">
        <f t="shared" ref="AB9:AB12" si="0">IF(I9="F","she","he")</f>
        <v>he</v>
      </c>
      <c r="AC9" s="82" t="str">
        <f t="shared" ref="AC9:AC12" si="1">IF(I9="F","She","He")</f>
        <v>He</v>
      </c>
      <c r="AD9" s="82" t="str">
        <f t="shared" ref="AD9:AD40" si="2">IF(I9="F","her","his")</f>
        <v>his</v>
      </c>
      <c r="AE9" s="83" t="str">
        <f t="shared" ref="AE9:AE40" si="3">IF(I9="F","Her","His")</f>
        <v>His</v>
      </c>
      <c r="AF9" s="94"/>
      <c r="AG9" s="94"/>
      <c r="AH9" s="191"/>
      <c r="AI9" s="84" t="e">
        <f>HLOOKUP(Report!AH9,Person!$H$2:$L$3,2,FALSE)</f>
        <v>#N/A</v>
      </c>
      <c r="AJ9" s="85" t="e">
        <f ca="1">RANDBETWEEN(1,AI9)</f>
        <v>#N/A</v>
      </c>
      <c r="AK9" s="86" t="str">
        <f>IF(AH9=0,"",AJ9+VLOOKUP(AH9,Code!$B$2:$C$6,2,FALSE))</f>
        <v/>
      </c>
      <c r="AL9" s="143" t="str">
        <f>IF(AH9=0,"",IF(I9="F",G9&amp;" "&amp;VLOOKUP(AK9,Person!D:I,2,FALSE),G9&amp;" "&amp;VLOOKUP(AK9,Person!D:I,4,FALSE)))</f>
        <v/>
      </c>
      <c r="AM9" s="89"/>
      <c r="AN9" s="89"/>
      <c r="AO9" s="89"/>
      <c r="AP9" s="89"/>
      <c r="AQ9" s="89"/>
      <c r="AR9" s="89"/>
      <c r="AS9" s="88"/>
      <c r="AT9" s="189"/>
      <c r="AU9" s="147" t="e">
        <f>VLOOKUP(AT9,Code!$B$51:$D$55,2,FALSE)</f>
        <v>#N/A</v>
      </c>
      <c r="AV9" s="88" t="e">
        <f ca="1">RANDBETWEEN(1,VLOOKUP(AT9,Code!$B$51:$D$55,3,FALSE))</f>
        <v>#N/A</v>
      </c>
      <c r="AW9" s="89"/>
      <c r="AX9" s="143" t="str">
        <f t="shared" ref="AX9:AX40" ca="1" si="4">IF(AT9=0,"",IF(I9="F"," "&amp;VLOOKUP(AV9,INDIRECT(AU9),2,FALSE)," "&amp;VLOOKUP(AV9,INDIRECT(AU9),4,FALSE)))</f>
        <v/>
      </c>
      <c r="AY9" s="88"/>
      <c r="AZ9" s="88"/>
      <c r="BA9" s="188"/>
      <c r="BB9" s="84" t="e">
        <f>HLOOKUP(Report!BA9,Homework!$I$2:$L$3,2,FALSE)</f>
        <v>#N/A</v>
      </c>
      <c r="BC9" s="85" t="e">
        <f ca="1">RANDBETWEEN(1,BB9)</f>
        <v>#N/A</v>
      </c>
      <c r="BD9" s="86" t="str">
        <f>IF(BA9=0,"",BC9+VLOOKUP(BA9,Code!$B$2:$C$6,2,FALSE))</f>
        <v/>
      </c>
      <c r="BE9" s="86" t="str">
        <f>IF(AND(VLOOKUP(BD9,Homework!D:J,2,FALSE)="'s ",RIGHT(G9,1)="s"),"' ",IF(VLOOKUP(BD9,Homework!D:J,2,FALSE)="'s ","'s "," "))</f>
        <v xml:space="preserve"> </v>
      </c>
      <c r="BF9" s="87" t="str">
        <f>IF(BA9=0,"",IF(I9="F"," "&amp;G9&amp;BE9&amp;VLOOKUP(BD9,Homework!D:J,3,FALSE)," "&amp;G9&amp;BE9&amp;VLOOKUP(BD9,Homework!D:J,5,FALSE)))</f>
        <v/>
      </c>
      <c r="BG9" s="87"/>
      <c r="BH9" s="87"/>
      <c r="BI9" s="87"/>
      <c r="BJ9" s="87"/>
      <c r="BK9" s="87"/>
      <c r="BL9" s="87"/>
      <c r="BM9" s="88"/>
      <c r="BN9" s="88"/>
      <c r="BO9" s="184"/>
      <c r="BP9" s="185" t="e">
        <f>VLOOKUP(BO9,Code!$B$45:$D$48,2,FALSE)</f>
        <v>#N/A</v>
      </c>
      <c r="BQ9" s="186" t="e">
        <f>VLOOKUP(BO9,Code!$B$45:$D$48,3,FALSE)</f>
        <v>#N/A</v>
      </c>
      <c r="BR9" s="186" t="e">
        <f ca="1">RANDBETWEEN(1,BQ9)</f>
        <v>#N/A</v>
      </c>
      <c r="BS9" s="186"/>
      <c r="BT9" s="187" t="s">
        <v>219</v>
      </c>
      <c r="BU9" s="187" t="s">
        <v>220</v>
      </c>
      <c r="BV9" s="187" t="s">
        <v>225</v>
      </c>
      <c r="BW9" s="195"/>
      <c r="BX9" s="195"/>
      <c r="BY9" s="157" t="str">
        <f ca="1">IF(BO9=1,(VLOOKUP(BR9,INDIRECT(BP9),2,FALSE)&amp;" "&amp;BT9&amp;"."),IF(BO9=2,(VLOOKUP(BR9,INDIRECT(BP9),2,FALSE)&amp;" "&amp;BT9&amp;" and "&amp;BU9&amp;"."),IF(BO9=3,(VLOOKUP(BR9,INDIRECT(BP9),2,FALSE)&amp;" "&amp;BT9&amp;", "&amp;BU9&amp;" and "&amp;BV9&amp;"."),IF(BO9=4,VLOOKUP(BR9,INDIRECT(BP9),2,FALSE)&amp; ".",""))))</f>
        <v/>
      </c>
      <c r="BZ9" s="157" t="str">
        <f ca="1">IF(BO9=1,(VLOOKUP(BR9,INDIRECT(BP9),4,FALSE)&amp;" "&amp;BT9&amp;"."),IF(BO9=2,(VLOOKUP(BR9,INDIRECT(BP9),4,FALSE)&amp;" "&amp;BT9&amp;" and "&amp;BU9&amp;"."),IF(BO9=3,(VLOOKUP(BR9,INDIRECT(BP9),4,FALSE)&amp;" "&amp;BT9&amp;", "&amp;BU9&amp;" and "&amp;BV9&amp;"."),IF(BO9=4,VLOOKUP(BR9,INDIRECT(BP9),4,FALSE)&amp;".",""))))</f>
        <v/>
      </c>
      <c r="CA9" s="132" t="str">
        <f t="shared" ref="CA9:CA40" si="5">IF(BO9=0,"",IF(I9="F"," "&amp;BY9," "&amp;BZ9))</f>
        <v/>
      </c>
      <c r="CB9" s="88"/>
      <c r="CC9" s="124">
        <v>1</v>
      </c>
      <c r="CD9" s="125">
        <f>HLOOKUP(Report!CC9,Behaviour!$H$2:$K$3,2,FALSE)</f>
        <v>3</v>
      </c>
      <c r="CE9" s="126">
        <f ca="1">RANDBETWEEN(1,CD9)</f>
        <v>2</v>
      </c>
      <c r="CF9" s="127">
        <f ca="1">CE9+VLOOKUP(CC9,Code!$B$2:$C$6,2,FALSE)</f>
        <v>12</v>
      </c>
      <c r="CG9" s="128" t="e">
        <f ca="1">IF(CC9=0,"",IF(I9="F",AC9&amp;" "&amp;VLOOKUP(CF9,Behaviour!D:I,2,FALSE)&amp;" ",AC9&amp;" "&amp;VLOOKUP(CF9,Behaviour!D:I,4,FALSE)&amp;" "))</f>
        <v>#N/A</v>
      </c>
      <c r="CH9" s="89"/>
      <c r="CI9" s="89"/>
      <c r="CJ9" s="266">
        <f ca="1">'Front Sheet'!CM13</f>
        <v>0</v>
      </c>
      <c r="CK9" s="266" t="str">
        <f ca="1">'Front Sheet'!CI13</f>
        <v/>
      </c>
      <c r="CL9" s="89" t="str">
        <f ca="1">IF(CJ9=0,"",VLOOKUP(CJ9,Code!$B$59:$D$61,2,FALSE))</f>
        <v/>
      </c>
      <c r="CM9" s="89" t="str">
        <f ca="1">IF(CJ9=0,"",VLOOKUP(CJ9,Code!$B$59:$D$61,3,FALSE))</f>
        <v/>
      </c>
      <c r="CN9" s="89" t="e">
        <f ca="1">RANDBETWEEN(1,CM9)</f>
        <v>#VALUE!</v>
      </c>
      <c r="CO9" s="89" t="e">
        <f t="shared" ref="CO9:CO40" ca="1" si="6">IF(I9="F",VLOOKUP(CN9,INDIRECT(CL9),2,FALSE),VLOOKUP(CN9,INDIRECT(CL9),5,FALSE))</f>
        <v>#VALUE!</v>
      </c>
      <c r="CP9" s="89" t="e">
        <f t="shared" ref="CP9:CP40" ca="1" si="7">IF(I9="F",VLOOKUP(CN9,INDIRECT(CL9),3,FALSE),VLOOKUP(CN9,INDIRECT(CL9),6,FALSE))</f>
        <v>#VALUE!</v>
      </c>
      <c r="CQ9" s="89" t="e">
        <f ca="1">IF(RIGHT(CK9,1)="%",CO9&amp;" "&amp;CK9*100&amp;"%"&amp;CP9,CO9&amp;" a "&amp;CK9&amp;CP9)</f>
        <v>#VALUE!</v>
      </c>
      <c r="CR9" s="89" t="str">
        <f ca="1">IF(OR(ISERROR(CQ9),CK9="",CJ9=""),""," "&amp;CQ9)</f>
        <v/>
      </c>
      <c r="CS9" s="89"/>
      <c r="CT9" s="89"/>
      <c r="CU9" s="89" t="str">
        <f t="shared" ref="CU9:CU73" ca="1" si="8">IF(ISERROR(Z9),"",Z9)</f>
        <v/>
      </c>
      <c r="CV9" s="89"/>
      <c r="CW9" s="89"/>
      <c r="CX9" s="183" t="str">
        <f ca="1">CU9</f>
        <v/>
      </c>
      <c r="CY9" s="22" t="e">
        <f ca="1">CX9*10</f>
        <v>#VALUE!</v>
      </c>
      <c r="CZ9" s="22"/>
      <c r="DA9" s="22"/>
      <c r="DB9" s="433"/>
      <c r="DC9" s="108" t="e">
        <f ca="1">CY9+DB9</f>
        <v>#VALUE!</v>
      </c>
      <c r="DD9" s="112" t="e">
        <f ca="1">VLOOKUP(Report!DC9,Code!$B$24:$C$32,2,FALSE)</f>
        <v>#VALUE!</v>
      </c>
      <c r="DE9" s="108" t="e">
        <f ca="1">VLOOKUP(Report!DC9,Code!$B$24:$D$32,3,FALSE)</f>
        <v>#VALUE!</v>
      </c>
      <c r="DF9" s="108" t="e">
        <f ca="1">RANDBETWEEN(1,DE9)</f>
        <v>#VALUE!</v>
      </c>
      <c r="DG9" s="108" t="e">
        <f t="shared" ref="DG9:DG40" ca="1" si="9">IF(AND(VLOOKUP(DF9,INDIRECT(DD9),2,FALSE)="'s ",RIGHT(G9,1)="s"),"' ",IF(VLOOKUP(DF9,INDIRECT(DD9),2,FALSE)="'s ","'s ",""))</f>
        <v>#VALUE!</v>
      </c>
      <c r="DH9" s="169" t="str">
        <f t="shared" ref="DH9:DH40" ca="1" si="10">" "&amp;IF(DB9=0,"",IF(I9="F",G9&amp;DG9&amp;VLOOKUP(DF9,INDIRECT(DD9),3,FALSE),G9&amp;DG9&amp;VLOOKUP(DF9,INDIRECT(DD9),5,FALSE)))</f>
        <v xml:space="preserve"> </v>
      </c>
      <c r="DI9" s="170"/>
      <c r="DJ9" s="170"/>
      <c r="DK9" s="170"/>
      <c r="DL9" s="170"/>
      <c r="DM9" s="88"/>
      <c r="DN9" s="88"/>
      <c r="DO9" s="177"/>
      <c r="DP9" s="178" t="e">
        <f>VLOOKUP(Report!DO9,Code!$B$40:$D$42,2,FALSE)</f>
        <v>#N/A</v>
      </c>
      <c r="DQ9" s="179" t="e">
        <f>VLOOKUP(Report!DO9,Code!$B$40:$D$42,3,FALSE)</f>
        <v>#N/A</v>
      </c>
      <c r="DR9" s="180" t="e">
        <f t="shared" ref="DR9" ca="1" si="11">RANDBETWEEN(1,DQ9)</f>
        <v>#N/A</v>
      </c>
      <c r="DS9" s="221"/>
      <c r="DT9" s="222" t="e">
        <f t="shared" ref="DT9" ca="1" si="12">VLOOKUP(DR9,INDIRECT(DP9),2,FALSE)</f>
        <v>#N/A</v>
      </c>
      <c r="DU9" s="432" t="s">
        <v>522</v>
      </c>
      <c r="DV9" s="432" t="s">
        <v>208</v>
      </c>
      <c r="DW9" s="181" t="s">
        <v>139</v>
      </c>
      <c r="DX9" s="115" t="str">
        <f t="shared" ref="DX9:DX73" si="13">IF(DO9=3,(" "&amp;DT9&amp;" "&amp;DU9&amp;", "&amp;DV9&amp;" and "&amp;DW9&amp;"."),IF(DO9=2,(" "&amp;DT9&amp;" "&amp;DU9&amp;" and "&amp;DV9&amp;"."),IF(DO9=1,(" "&amp;DT9&amp;" "&amp;DU9&amp;"."),"")))</f>
        <v/>
      </c>
      <c r="DY9" s="115"/>
      <c r="DZ9" s="115"/>
      <c r="EA9" s="115"/>
      <c r="EB9" s="98"/>
      <c r="EC9" s="98" t="str">
        <f>IF(LEN(G9)&lt;1,"",IF(OR(I9="F",I9="M"),(IF(ISERROR(AL9&amp;AX9&amp;BF9&amp;CA9&amp;CR9&amp;DH9&amp;DX9),"",AL9&amp;AX9&amp;BF9&amp;CA9&amp;CR9&amp;DH9&amp;DX9)),""))</f>
        <v/>
      </c>
      <c r="ED9" s="307" t="str">
        <f t="shared" ref="ED9:ED14" si="14">EC9</f>
        <v/>
      </c>
    </row>
    <row r="10" spans="5:134" s="223" customFormat="1" ht="126" customHeight="1" thickTop="1" thickBot="1" x14ac:dyDescent="0.45">
      <c r="E10" s="253">
        <v>2</v>
      </c>
      <c r="G10" s="239" t="str">
        <f>'Front Sheet'!AE14</f>
        <v/>
      </c>
      <c r="H10" s="198" t="str">
        <f>'Front Sheet'!AF14</f>
        <v xml:space="preserve">  </v>
      </c>
      <c r="I10" s="190"/>
      <c r="J10" s="193"/>
      <c r="K10" s="193"/>
      <c r="L10" s="193"/>
      <c r="M10" s="193"/>
      <c r="N10" s="193"/>
      <c r="O10" s="193"/>
      <c r="P10" s="193"/>
      <c r="Q10" s="193"/>
      <c r="R10" s="193"/>
      <c r="S10" s="193"/>
      <c r="T10" s="90"/>
      <c r="U10" s="95" t="str">
        <f t="shared" ref="U10:U73" si="15">$V$3</f>
        <v>Type_2</v>
      </c>
      <c r="V10" s="256" t="str">
        <f>'Front Sheet'!AJ14</f>
        <v/>
      </c>
      <c r="W10" s="257" t="e">
        <f t="shared" ref="W10:W43" ca="1" si="16">VLOOKUP(TEXT(V10,"#"),INDIRECT(U10),2,FALSE)</f>
        <v>#N/A</v>
      </c>
      <c r="X10" s="257" t="str">
        <f>'Front Sheet'!AM14</f>
        <v/>
      </c>
      <c r="Y10" s="47" t="e">
        <f t="shared" ref="Y10:Y43" ca="1" si="17">VLOOKUP(TEXT(X10,"#"),INDIRECT(U10),2,FALSE)</f>
        <v>#N/A</v>
      </c>
      <c r="Z10" s="47" t="e">
        <f t="shared" ref="Z10:Z43" ca="1" si="18">IF(W10=Y10,2,IF(W10&lt;Y10,1,3))</f>
        <v>#N/A</v>
      </c>
      <c r="AA10" s="47"/>
      <c r="AB10" s="82" t="str">
        <f t="shared" si="0"/>
        <v>he</v>
      </c>
      <c r="AC10" s="82" t="str">
        <f t="shared" si="1"/>
        <v>He</v>
      </c>
      <c r="AD10" s="82" t="str">
        <f t="shared" si="2"/>
        <v>his</v>
      </c>
      <c r="AE10" s="83" t="str">
        <f t="shared" si="3"/>
        <v>His</v>
      </c>
      <c r="AF10" s="94"/>
      <c r="AG10" s="94"/>
      <c r="AH10" s="191"/>
      <c r="AI10" s="84" t="e">
        <f>HLOOKUP(Report!AH10,Person!$H$2:$L$3,2,FALSE)</f>
        <v>#N/A</v>
      </c>
      <c r="AJ10" s="85" t="e">
        <f t="shared" ref="AJ10:AJ73" ca="1" si="19">RANDBETWEEN(1,AI10)</f>
        <v>#N/A</v>
      </c>
      <c r="AK10" s="86" t="str">
        <f>IF(AH10=0,"",AJ10+VLOOKUP(AH10,Code!$B$2:$C$6,2,FALSE))</f>
        <v/>
      </c>
      <c r="AL10" s="143" t="str">
        <f>IF(AH10=0,"",IF(I10="F",G10&amp;" "&amp;VLOOKUP(AK10,Person!D:I,2,FALSE),G10&amp;" "&amp;VLOOKUP(AK10,Person!D:I,4,FALSE)))</f>
        <v/>
      </c>
      <c r="AM10" s="89"/>
      <c r="AN10" s="89"/>
      <c r="AO10" s="89"/>
      <c r="AP10" s="89"/>
      <c r="AQ10" s="89"/>
      <c r="AR10" s="89"/>
      <c r="AS10" s="88"/>
      <c r="AT10" s="189"/>
      <c r="AU10" s="147" t="e">
        <f>VLOOKUP(AT10,Code!$B$51:$D$55,2,FALSE)</f>
        <v>#N/A</v>
      </c>
      <c r="AV10" s="88" t="e">
        <f ca="1">RANDBETWEEN(1,VLOOKUP(AT10,Code!$B$51:$D$55,3,FALSE))</f>
        <v>#N/A</v>
      </c>
      <c r="AW10" s="89"/>
      <c r="AX10" s="143" t="str">
        <f t="shared" ca="1" si="4"/>
        <v/>
      </c>
      <c r="AY10" s="88"/>
      <c r="AZ10" s="88"/>
      <c r="BA10" s="188"/>
      <c r="BB10" s="84" t="e">
        <f>HLOOKUP(Report!BA10,Homework!$I$2:$L$3,2,FALSE)</f>
        <v>#N/A</v>
      </c>
      <c r="BC10" s="85" t="e">
        <f t="shared" ref="BC10:BC73" ca="1" si="20">RANDBETWEEN(1,BB10)</f>
        <v>#N/A</v>
      </c>
      <c r="BD10" s="86" t="str">
        <f>IF(BA10=0,"",BC10+VLOOKUP(BA10,Code!$B$2:$C$6,2,FALSE))</f>
        <v/>
      </c>
      <c r="BE10" s="86" t="str">
        <f>IF(AND(VLOOKUP(BD10,Homework!D:J,2,FALSE)="'s ",RIGHT(G10,1)="s"),"' ",IF(VLOOKUP(BD10,Homework!D:J,2,FALSE)="'s ","'s "," "))</f>
        <v xml:space="preserve"> </v>
      </c>
      <c r="BF10" s="87" t="str">
        <f>IF(BA10=0,"",IF(I10="F"," "&amp;G10&amp;BE10&amp;VLOOKUP(BD10,Homework!D:J,3,FALSE)," "&amp;G10&amp;BE10&amp;VLOOKUP(BD10,Homework!D:J,5,FALSE)))</f>
        <v/>
      </c>
      <c r="BG10" s="87"/>
      <c r="BH10" s="87"/>
      <c r="BI10" s="87"/>
      <c r="BJ10" s="87"/>
      <c r="BK10" s="87"/>
      <c r="BL10" s="87"/>
      <c r="BM10" s="88"/>
      <c r="BN10" s="88"/>
      <c r="BO10" s="184"/>
      <c r="BP10" s="185" t="e">
        <f>VLOOKUP(BO10,Code!$B$45:$D$48,2,FALSE)</f>
        <v>#N/A</v>
      </c>
      <c r="BQ10" s="186" t="e">
        <f>VLOOKUP(BO10,Code!$B$45:$D$48,3,FALSE)</f>
        <v>#N/A</v>
      </c>
      <c r="BR10" s="186" t="e">
        <f t="shared" ref="BR10:BR73" ca="1" si="21">RANDBETWEEN(1,BQ10)</f>
        <v>#N/A</v>
      </c>
      <c r="BS10" s="186"/>
      <c r="BT10" s="187" t="s">
        <v>219</v>
      </c>
      <c r="BU10" s="187" t="s">
        <v>220</v>
      </c>
      <c r="BV10" s="187" t="s">
        <v>225</v>
      </c>
      <c r="BW10" s="195"/>
      <c r="BX10" s="195"/>
      <c r="BY10" s="157" t="str">
        <f t="shared" ref="BY10:BY73" ca="1" si="22">IF(BO10=1,(VLOOKUP(BR10,INDIRECT(BP10),2,FALSE)&amp;" "&amp;BT10&amp;"."),IF(BO10=2,(VLOOKUP(BR10,INDIRECT(BP10),2,FALSE)&amp;" "&amp;BT10&amp;" and "&amp;BU10&amp;"."),IF(BO10=3,(VLOOKUP(BR10,INDIRECT(BP10),2,FALSE)&amp;" "&amp;BT10&amp;", "&amp;BU10&amp;" and "&amp;BV10&amp;"."),IF(BO10=4,VLOOKUP(BR10,INDIRECT(BP10),2,FALSE)&amp; ".",""))))</f>
        <v/>
      </c>
      <c r="BZ10" s="157" t="str">
        <f t="shared" ref="BZ10:BZ73" ca="1" si="23">IF(BO10=1,(VLOOKUP(BR10,INDIRECT(BP10),4,FALSE)&amp;" "&amp;BT10&amp;"."),IF(BO10=2,(VLOOKUP(BR10,INDIRECT(BP10),4,FALSE)&amp;" "&amp;BT10&amp;" and "&amp;BU10&amp;"."),IF(BO10=3,(VLOOKUP(BR10,INDIRECT(BP10),4,FALSE)&amp;" "&amp;BT10&amp;", "&amp;BU10&amp;" and "&amp;BV10&amp;"."),IF(BO10=4,VLOOKUP(BR10,INDIRECT(BP10),4,FALSE)&amp;".",""))))</f>
        <v/>
      </c>
      <c r="CA10" s="132" t="str">
        <f t="shared" si="5"/>
        <v/>
      </c>
      <c r="CB10" s="88"/>
      <c r="CC10" s="124">
        <v>2</v>
      </c>
      <c r="CD10" s="125">
        <f>HLOOKUP(Report!CC10,Behaviour!$H$2:$K$3,2,FALSE)</f>
        <v>3</v>
      </c>
      <c r="CE10" s="126">
        <f t="shared" ref="CE10:CE73" ca="1" si="24">RANDBETWEEN(1,CD10)</f>
        <v>3</v>
      </c>
      <c r="CF10" s="127">
        <f ca="1">CE10+VLOOKUP(CC10,Code!$B$2:$C$6,2,FALSE)</f>
        <v>103</v>
      </c>
      <c r="CG10" s="128" t="e">
        <f ca="1">IF(CC10=0,"",IF(I10="F",AC10&amp;" "&amp;VLOOKUP(CF10,Behaviour!D:I,2,FALSE)&amp;" ",AC10&amp;" "&amp;VLOOKUP(CF10,Behaviour!D:I,4,FALSE)&amp;" "))</f>
        <v>#N/A</v>
      </c>
      <c r="CH10" s="89"/>
      <c r="CI10" s="89"/>
      <c r="CJ10" s="266">
        <f ca="1">'Front Sheet'!CM14</f>
        <v>0</v>
      </c>
      <c r="CK10" s="266" t="str">
        <f ca="1">'Front Sheet'!CI14</f>
        <v/>
      </c>
      <c r="CL10" s="89" t="str">
        <f ca="1">IF(CJ10=0,"",VLOOKUP(CJ10,Code!$B$59:$D$61,2,FALSE))</f>
        <v/>
      </c>
      <c r="CM10" s="89" t="str">
        <f ca="1">IF(CJ10=0,"",VLOOKUP(CJ10,Code!$B$59:$D$61,3,FALSE))</f>
        <v/>
      </c>
      <c r="CN10" s="89" t="e">
        <f t="shared" ref="CN10:CN73" ca="1" si="25">RANDBETWEEN(1,CM10)</f>
        <v>#VALUE!</v>
      </c>
      <c r="CO10" s="89" t="e">
        <f t="shared" ca="1" si="6"/>
        <v>#VALUE!</v>
      </c>
      <c r="CP10" s="89" t="e">
        <f t="shared" ca="1" si="7"/>
        <v>#VALUE!</v>
      </c>
      <c r="CQ10" s="89" t="e">
        <f t="shared" ref="CQ10:CQ73" ca="1" si="26">IF(RIGHT(CK10,1)="%",CO10&amp;" "&amp;CK10*100&amp;"%"&amp;CP10,CO10&amp;" a "&amp;CK10&amp;CP10)</f>
        <v>#VALUE!</v>
      </c>
      <c r="CR10" s="89" t="str">
        <f t="shared" ref="CR10:CR73" ca="1" si="27">IF(OR(ISERROR(CQ10),CK10="",CJ10=""),""," "&amp;CQ10)</f>
        <v/>
      </c>
      <c r="CS10" s="89"/>
      <c r="CT10" s="89"/>
      <c r="CU10" s="89" t="str">
        <f t="shared" ca="1" si="8"/>
        <v/>
      </c>
      <c r="CV10" s="89"/>
      <c r="CW10" s="89"/>
      <c r="CX10" s="183" t="str">
        <f t="shared" ref="CX10:CX44" ca="1" si="28">CU10</f>
        <v/>
      </c>
      <c r="CY10" s="22" t="e">
        <f t="shared" ref="CY10:CY73" ca="1" si="29">CX10*10</f>
        <v>#VALUE!</v>
      </c>
      <c r="CZ10" s="22"/>
      <c r="DA10" s="22"/>
      <c r="DB10" s="433"/>
      <c r="DC10" s="108" t="e">
        <f t="shared" ref="DC10:DC73" ca="1" si="30">CY10+DB10</f>
        <v>#VALUE!</v>
      </c>
      <c r="DD10" s="112" t="e">
        <f ca="1">VLOOKUP(Report!DC10,Code!$B$24:$C$32,2,FALSE)</f>
        <v>#VALUE!</v>
      </c>
      <c r="DE10" s="108" t="e">
        <f ca="1">VLOOKUP(Report!DC10,Code!$B$24:$D$32,3,FALSE)</f>
        <v>#VALUE!</v>
      </c>
      <c r="DF10" s="108" t="e">
        <f t="shared" ref="DF10:DF73" ca="1" si="31">RANDBETWEEN(1,DE10)</f>
        <v>#VALUE!</v>
      </c>
      <c r="DG10" s="108" t="e">
        <f t="shared" ca="1" si="9"/>
        <v>#VALUE!</v>
      </c>
      <c r="DH10" s="169" t="str">
        <f t="shared" ca="1" si="10"/>
        <v xml:space="preserve"> </v>
      </c>
      <c r="DI10" s="170"/>
      <c r="DJ10" s="170"/>
      <c r="DK10" s="170"/>
      <c r="DL10" s="170"/>
      <c r="DM10" s="88"/>
      <c r="DN10" s="88"/>
      <c r="DO10" s="177"/>
      <c r="DP10" s="178" t="e">
        <f>VLOOKUP(Report!DO10,Code!$B$40:$D$42,2,FALSE)</f>
        <v>#N/A</v>
      </c>
      <c r="DQ10" s="179" t="e">
        <f>VLOOKUP(Report!DO10,Code!$B$40:$D$42,3,FALSE)</f>
        <v>#N/A</v>
      </c>
      <c r="DR10" s="180" t="e">
        <f t="shared" ref="DR10" ca="1" si="32">RANDBETWEEN(1,DQ10)</f>
        <v>#N/A</v>
      </c>
      <c r="DS10" s="221"/>
      <c r="DT10" s="222" t="e">
        <f t="shared" ref="DT10:DT73" ca="1" si="33">VLOOKUP(DR10,INDIRECT(DP10),2,FALSE)</f>
        <v>#N/A</v>
      </c>
      <c r="DU10" s="181" t="s">
        <v>132</v>
      </c>
      <c r="DV10" s="181" t="s">
        <v>444</v>
      </c>
      <c r="DW10" s="432" t="s">
        <v>126</v>
      </c>
      <c r="DX10" s="115" t="str">
        <f t="shared" si="13"/>
        <v/>
      </c>
      <c r="DY10" s="115"/>
      <c r="DZ10" s="115"/>
      <c r="EA10" s="115"/>
      <c r="EB10" s="98"/>
      <c r="EC10" s="98" t="str">
        <f t="shared" ref="EC10:EC12" si="34">IF(LEN(G10)&lt;1,"",IF(OR(I10="F",I10="M"),(IF(ISERROR(AL10&amp;AX10&amp;BF10&amp;CA10&amp;CR10&amp;DH10&amp;DX10),"",AL10&amp;AX10&amp;BF10&amp;CA10&amp;CR10&amp;DH10&amp;DX10)),""))</f>
        <v/>
      </c>
      <c r="ED10" s="307" t="str">
        <f t="shared" si="14"/>
        <v/>
      </c>
    </row>
    <row r="11" spans="5:134" s="223" customFormat="1" ht="126" customHeight="1" thickTop="1" thickBot="1" x14ac:dyDescent="0.45">
      <c r="E11" s="253">
        <v>3</v>
      </c>
      <c r="G11" s="239" t="str">
        <f>'Front Sheet'!AE15</f>
        <v/>
      </c>
      <c r="H11" s="198" t="str">
        <f>'Front Sheet'!AF15</f>
        <v xml:space="preserve">  </v>
      </c>
      <c r="I11" s="190"/>
      <c r="J11" s="193"/>
      <c r="K11" s="193"/>
      <c r="L11" s="193"/>
      <c r="M11" s="193"/>
      <c r="N11" s="193"/>
      <c r="O11" s="193"/>
      <c r="P11" s="193"/>
      <c r="Q11" s="193"/>
      <c r="R11" s="193"/>
      <c r="S11" s="193"/>
      <c r="T11" s="90"/>
      <c r="U11" s="95" t="str">
        <f t="shared" si="15"/>
        <v>Type_2</v>
      </c>
      <c r="V11" s="256" t="str">
        <f>'Front Sheet'!AJ15</f>
        <v/>
      </c>
      <c r="W11" s="257" t="e">
        <f t="shared" ca="1" si="16"/>
        <v>#N/A</v>
      </c>
      <c r="X11" s="257" t="str">
        <f>'Front Sheet'!AM15</f>
        <v/>
      </c>
      <c r="Y11" s="47" t="e">
        <f t="shared" ca="1" si="17"/>
        <v>#N/A</v>
      </c>
      <c r="Z11" s="47" t="e">
        <f t="shared" ca="1" si="18"/>
        <v>#N/A</v>
      </c>
      <c r="AA11" s="47"/>
      <c r="AB11" s="82" t="str">
        <f t="shared" si="0"/>
        <v>he</v>
      </c>
      <c r="AC11" s="82" t="str">
        <f t="shared" si="1"/>
        <v>He</v>
      </c>
      <c r="AD11" s="82" t="str">
        <f t="shared" si="2"/>
        <v>his</v>
      </c>
      <c r="AE11" s="83" t="str">
        <f t="shared" si="3"/>
        <v>His</v>
      </c>
      <c r="AF11" s="94"/>
      <c r="AG11" s="94"/>
      <c r="AH11" s="191"/>
      <c r="AI11" s="84" t="e">
        <f>HLOOKUP(Report!AH11,Person!$H$2:$L$3,2,FALSE)</f>
        <v>#N/A</v>
      </c>
      <c r="AJ11" s="85" t="e">
        <f t="shared" ca="1" si="19"/>
        <v>#N/A</v>
      </c>
      <c r="AK11" s="86" t="str">
        <f>IF(AH11=0,"",AJ11+VLOOKUP(AH11,Code!$B$2:$C$6,2,FALSE))</f>
        <v/>
      </c>
      <c r="AL11" s="143" t="str">
        <f>IF(AH11=0,"",IF(I11="F",G11&amp;" "&amp;VLOOKUP(AK11,Person!D:I,2,FALSE),G11&amp;" "&amp;VLOOKUP(AK11,Person!D:I,4,FALSE)))</f>
        <v/>
      </c>
      <c r="AM11" s="89"/>
      <c r="AN11" s="89"/>
      <c r="AO11" s="89"/>
      <c r="AP11" s="89"/>
      <c r="AQ11" s="89"/>
      <c r="AR11" s="89"/>
      <c r="AS11" s="88"/>
      <c r="AT11" s="189"/>
      <c r="AU11" s="147" t="e">
        <f>VLOOKUP(AT11,Code!$B$51:$D$55,2,FALSE)</f>
        <v>#N/A</v>
      </c>
      <c r="AV11" s="88" t="e">
        <f ca="1">RANDBETWEEN(1,VLOOKUP(AT11,Code!$B$51:$D$55,3,FALSE))</f>
        <v>#N/A</v>
      </c>
      <c r="AW11" s="89"/>
      <c r="AX11" s="143" t="str">
        <f t="shared" ca="1" si="4"/>
        <v/>
      </c>
      <c r="AY11" s="88"/>
      <c r="AZ11" s="88"/>
      <c r="BA11" s="188"/>
      <c r="BB11" s="84" t="e">
        <f>HLOOKUP(Report!BA11,Homework!$I$2:$L$3,2,FALSE)</f>
        <v>#N/A</v>
      </c>
      <c r="BC11" s="85" t="e">
        <f t="shared" ca="1" si="20"/>
        <v>#N/A</v>
      </c>
      <c r="BD11" s="86" t="str">
        <f>IF(BA11=0,"",BC11+VLOOKUP(BA11,Code!$B$2:$C$6,2,FALSE))</f>
        <v/>
      </c>
      <c r="BE11" s="86" t="str">
        <f>IF(AND(VLOOKUP(BD11,Homework!D:J,2,FALSE)="'s ",RIGHT(G11,1)="s"),"' ",IF(VLOOKUP(BD11,Homework!D:J,2,FALSE)="'s ","'s "," "))</f>
        <v xml:space="preserve"> </v>
      </c>
      <c r="BF11" s="87" t="str">
        <f>IF(BA11=0,"",IF(I11="F"," "&amp;G11&amp;BE11&amp;VLOOKUP(BD11,Homework!D:J,3,FALSE)," "&amp;G11&amp;BE11&amp;VLOOKUP(BD11,Homework!D:J,5,FALSE)))</f>
        <v/>
      </c>
      <c r="BG11" s="87"/>
      <c r="BH11" s="87"/>
      <c r="BI11" s="87"/>
      <c r="BJ11" s="87"/>
      <c r="BK11" s="87"/>
      <c r="BL11" s="87"/>
      <c r="BM11" s="88"/>
      <c r="BN11" s="88"/>
      <c r="BO11" s="184"/>
      <c r="BP11" s="185" t="e">
        <f>VLOOKUP(BO11,Code!$B$45:$D$48,2,FALSE)</f>
        <v>#N/A</v>
      </c>
      <c r="BQ11" s="186" t="e">
        <f>VLOOKUP(BO11,Code!$B$45:$D$48,3,FALSE)</f>
        <v>#N/A</v>
      </c>
      <c r="BR11" s="186" t="e">
        <f t="shared" ca="1" si="21"/>
        <v>#N/A</v>
      </c>
      <c r="BS11" s="186"/>
      <c r="BT11" s="187" t="s">
        <v>219</v>
      </c>
      <c r="BU11" s="187" t="s">
        <v>220</v>
      </c>
      <c r="BV11" s="187" t="s">
        <v>225</v>
      </c>
      <c r="BW11" s="195"/>
      <c r="BX11" s="195"/>
      <c r="BY11" s="157" t="str">
        <f t="shared" ca="1" si="22"/>
        <v/>
      </c>
      <c r="BZ11" s="157" t="str">
        <f t="shared" ca="1" si="23"/>
        <v/>
      </c>
      <c r="CA11" s="132" t="str">
        <f t="shared" si="5"/>
        <v/>
      </c>
      <c r="CB11" s="88"/>
      <c r="CC11" s="124">
        <v>3</v>
      </c>
      <c r="CD11" s="125">
        <f>HLOOKUP(Report!CC11,Behaviour!$H$2:$K$3,2,FALSE)</f>
        <v>3</v>
      </c>
      <c r="CE11" s="126">
        <f t="shared" ca="1" si="24"/>
        <v>3</v>
      </c>
      <c r="CF11" s="127">
        <f ca="1">CE11+VLOOKUP(CC11,Code!$B$2:$C$6,2,FALSE)</f>
        <v>1003</v>
      </c>
      <c r="CG11" s="128" t="e">
        <f ca="1">IF(CC11=0,"",IF(I11="F",AC11&amp;" "&amp;VLOOKUP(CF11,Behaviour!D:I,2,FALSE)&amp;" ",AC11&amp;" "&amp;VLOOKUP(CF11,Behaviour!D:I,4,FALSE)&amp;" "))</f>
        <v>#N/A</v>
      </c>
      <c r="CH11" s="89"/>
      <c r="CI11" s="89"/>
      <c r="CJ11" s="266">
        <f ca="1">'Front Sheet'!CM15</f>
        <v>0</v>
      </c>
      <c r="CK11" s="266" t="str">
        <f ca="1">'Front Sheet'!CI15</f>
        <v/>
      </c>
      <c r="CL11" s="89" t="str">
        <f ca="1">IF(CJ11=0,"",VLOOKUP(CJ11,Code!$B$59:$D$61,2,FALSE))</f>
        <v/>
      </c>
      <c r="CM11" s="89" t="str">
        <f ca="1">IF(CJ11=0,"",VLOOKUP(CJ11,Code!$B$59:$D$61,3,FALSE))</f>
        <v/>
      </c>
      <c r="CN11" s="89" t="e">
        <f t="shared" ca="1" si="25"/>
        <v>#VALUE!</v>
      </c>
      <c r="CO11" s="89" t="e">
        <f t="shared" ca="1" si="6"/>
        <v>#VALUE!</v>
      </c>
      <c r="CP11" s="89" t="e">
        <f t="shared" ca="1" si="7"/>
        <v>#VALUE!</v>
      </c>
      <c r="CQ11" s="89" t="e">
        <f t="shared" ca="1" si="26"/>
        <v>#VALUE!</v>
      </c>
      <c r="CR11" s="89" t="str">
        <f t="shared" ca="1" si="27"/>
        <v/>
      </c>
      <c r="CS11" s="89"/>
      <c r="CT11" s="89"/>
      <c r="CU11" s="89" t="str">
        <f t="shared" ca="1" si="8"/>
        <v/>
      </c>
      <c r="CV11" s="89"/>
      <c r="CW11" s="89"/>
      <c r="CX11" s="183" t="str">
        <f t="shared" ca="1" si="28"/>
        <v/>
      </c>
      <c r="CY11" s="22" t="e">
        <f t="shared" ca="1" si="29"/>
        <v>#VALUE!</v>
      </c>
      <c r="CZ11" s="22"/>
      <c r="DA11" s="22"/>
      <c r="DB11" s="433"/>
      <c r="DC11" s="108" t="e">
        <f t="shared" ca="1" si="30"/>
        <v>#VALUE!</v>
      </c>
      <c r="DD11" s="112" t="e">
        <f ca="1">VLOOKUP(Report!DC11,Code!$B$24:$C$32,2,FALSE)</f>
        <v>#VALUE!</v>
      </c>
      <c r="DE11" s="108" t="e">
        <f ca="1">VLOOKUP(Report!DC11,Code!$B$24:$D$32,3,FALSE)</f>
        <v>#VALUE!</v>
      </c>
      <c r="DF11" s="108" t="e">
        <f t="shared" ca="1" si="31"/>
        <v>#VALUE!</v>
      </c>
      <c r="DG11" s="108" t="e">
        <f t="shared" ca="1" si="9"/>
        <v>#VALUE!</v>
      </c>
      <c r="DH11" s="169" t="str">
        <f t="shared" ca="1" si="10"/>
        <v xml:space="preserve"> </v>
      </c>
      <c r="DI11" s="170"/>
      <c r="DJ11" s="170"/>
      <c r="DK11" s="170"/>
      <c r="DL11" s="170"/>
      <c r="DM11" s="88"/>
      <c r="DN11" s="88"/>
      <c r="DO11" s="177"/>
      <c r="DP11" s="178" t="e">
        <f>VLOOKUP(Report!DO11,Code!$B$40:$D$42,2,FALSE)</f>
        <v>#N/A</v>
      </c>
      <c r="DQ11" s="179" t="e">
        <f>VLOOKUP(Report!DO11,Code!$B$40:$D$42,3,FALSE)</f>
        <v>#N/A</v>
      </c>
      <c r="DR11" s="180" t="e">
        <f t="shared" ref="DR11:DR74" ca="1" si="35">RANDBETWEEN(1,DQ11)</f>
        <v>#N/A</v>
      </c>
      <c r="DS11" s="221"/>
      <c r="DT11" s="222" t="e">
        <f t="shared" ca="1" si="33"/>
        <v>#N/A</v>
      </c>
      <c r="DU11" s="181" t="s">
        <v>444</v>
      </c>
      <c r="DV11" s="181" t="s">
        <v>291</v>
      </c>
      <c r="DW11" s="181" t="s">
        <v>209</v>
      </c>
      <c r="DX11" s="115" t="str">
        <f t="shared" si="13"/>
        <v/>
      </c>
      <c r="DY11" s="115"/>
      <c r="DZ11" s="115"/>
      <c r="EA11" s="115"/>
      <c r="EB11" s="98"/>
      <c r="EC11" s="98" t="str">
        <f t="shared" si="34"/>
        <v/>
      </c>
      <c r="ED11" s="307" t="str">
        <f t="shared" si="14"/>
        <v/>
      </c>
    </row>
    <row r="12" spans="5:134" s="223" customFormat="1" ht="126" customHeight="1" thickTop="1" thickBot="1" x14ac:dyDescent="0.45">
      <c r="E12" s="253">
        <v>4</v>
      </c>
      <c r="G12" s="239" t="str">
        <f>'Front Sheet'!AE16</f>
        <v/>
      </c>
      <c r="H12" s="198" t="str">
        <f>'Front Sheet'!AF16</f>
        <v xml:space="preserve">  </v>
      </c>
      <c r="I12" s="190"/>
      <c r="J12" s="193"/>
      <c r="K12" s="193"/>
      <c r="L12" s="193"/>
      <c r="M12" s="193"/>
      <c r="N12" s="193"/>
      <c r="O12" s="193"/>
      <c r="P12" s="193"/>
      <c r="Q12" s="193"/>
      <c r="R12" s="193"/>
      <c r="S12" s="193"/>
      <c r="T12" s="90"/>
      <c r="U12" s="95" t="str">
        <f t="shared" si="15"/>
        <v>Type_2</v>
      </c>
      <c r="V12" s="256" t="str">
        <f>'Front Sheet'!AJ16</f>
        <v/>
      </c>
      <c r="W12" s="257" t="e">
        <f t="shared" ca="1" si="16"/>
        <v>#N/A</v>
      </c>
      <c r="X12" s="257" t="str">
        <f>'Front Sheet'!AM16</f>
        <v/>
      </c>
      <c r="Y12" s="47" t="e">
        <f t="shared" ca="1" si="17"/>
        <v>#N/A</v>
      </c>
      <c r="Z12" s="47" t="e">
        <f t="shared" ca="1" si="18"/>
        <v>#N/A</v>
      </c>
      <c r="AA12" s="47"/>
      <c r="AB12" s="82" t="str">
        <f t="shared" si="0"/>
        <v>he</v>
      </c>
      <c r="AC12" s="82" t="str">
        <f t="shared" si="1"/>
        <v>He</v>
      </c>
      <c r="AD12" s="82" t="str">
        <f t="shared" si="2"/>
        <v>his</v>
      </c>
      <c r="AE12" s="83" t="str">
        <f t="shared" si="3"/>
        <v>His</v>
      </c>
      <c r="AF12" s="94"/>
      <c r="AG12" s="94"/>
      <c r="AH12" s="191"/>
      <c r="AI12" s="84" t="e">
        <f>HLOOKUP(Report!AH12,Person!$H$2:$L$3,2,FALSE)</f>
        <v>#N/A</v>
      </c>
      <c r="AJ12" s="85" t="e">
        <f t="shared" ca="1" si="19"/>
        <v>#N/A</v>
      </c>
      <c r="AK12" s="86" t="str">
        <f>IF(AH12=0,"",AJ12+VLOOKUP(AH12,Code!$B$2:$C$6,2,FALSE))</f>
        <v/>
      </c>
      <c r="AL12" s="143" t="str">
        <f>IF(AH12=0,"",IF(I12="F",G12&amp;" "&amp;VLOOKUP(AK12,Person!D:I,2,FALSE),G12&amp;" "&amp;VLOOKUP(AK12,Person!D:I,4,FALSE)))</f>
        <v/>
      </c>
      <c r="AM12" s="89"/>
      <c r="AN12" s="89"/>
      <c r="AO12" s="89"/>
      <c r="AP12" s="89"/>
      <c r="AQ12" s="89"/>
      <c r="AR12" s="89"/>
      <c r="AS12" s="88"/>
      <c r="AT12" s="189"/>
      <c r="AU12" s="147" t="e">
        <f>VLOOKUP(AT12,Code!$B$51:$D$55,2,FALSE)</f>
        <v>#N/A</v>
      </c>
      <c r="AV12" s="88" t="e">
        <f ca="1">RANDBETWEEN(1,VLOOKUP(AT12,Code!$B$51:$D$55,3,FALSE))</f>
        <v>#N/A</v>
      </c>
      <c r="AW12" s="89"/>
      <c r="AX12" s="143" t="str">
        <f t="shared" ca="1" si="4"/>
        <v/>
      </c>
      <c r="AY12" s="88"/>
      <c r="AZ12" s="88"/>
      <c r="BA12" s="188"/>
      <c r="BB12" s="84" t="e">
        <f>HLOOKUP(Report!BA12,Homework!$I$2:$L$3,2,FALSE)</f>
        <v>#N/A</v>
      </c>
      <c r="BC12" s="85" t="e">
        <f t="shared" ca="1" si="20"/>
        <v>#N/A</v>
      </c>
      <c r="BD12" s="86" t="str">
        <f>IF(BA12=0,"",BC12+VLOOKUP(BA12,Code!$B$2:$C$6,2,FALSE))</f>
        <v/>
      </c>
      <c r="BE12" s="86" t="str">
        <f>IF(AND(VLOOKUP(BD12,Homework!D:J,2,FALSE)="'s ",RIGHT(G12,1)="s"),"' ",IF(VLOOKUP(BD12,Homework!D:J,2,FALSE)="'s ","'s "," "))</f>
        <v xml:space="preserve"> </v>
      </c>
      <c r="BF12" s="87" t="str">
        <f>IF(BA12=0,"",IF(I12="F"," "&amp;G12&amp;BE12&amp;VLOOKUP(BD12,Homework!D:J,3,FALSE)," "&amp;G12&amp;BE12&amp;VLOOKUP(BD12,Homework!D:J,5,FALSE)))</f>
        <v/>
      </c>
      <c r="BG12" s="87"/>
      <c r="BH12" s="87"/>
      <c r="BI12" s="87"/>
      <c r="BJ12" s="87"/>
      <c r="BK12" s="87"/>
      <c r="BL12" s="87"/>
      <c r="BM12" s="88"/>
      <c r="BN12" s="88"/>
      <c r="BO12" s="184"/>
      <c r="BP12" s="185" t="e">
        <f>VLOOKUP(BO12,Code!$B$45:$D$48,2,FALSE)</f>
        <v>#N/A</v>
      </c>
      <c r="BQ12" s="186" t="e">
        <f>VLOOKUP(BO12,Code!$B$45:$D$48,3,FALSE)</f>
        <v>#N/A</v>
      </c>
      <c r="BR12" s="186" t="e">
        <f t="shared" ca="1" si="21"/>
        <v>#N/A</v>
      </c>
      <c r="BS12" s="186"/>
      <c r="BT12" s="187" t="s">
        <v>219</v>
      </c>
      <c r="BU12" s="187" t="s">
        <v>220</v>
      </c>
      <c r="BV12" s="187" t="s">
        <v>225</v>
      </c>
      <c r="BW12" s="195"/>
      <c r="BX12" s="195"/>
      <c r="BY12" s="157" t="str">
        <f t="shared" ca="1" si="22"/>
        <v/>
      </c>
      <c r="BZ12" s="157" t="str">
        <f t="shared" ca="1" si="23"/>
        <v/>
      </c>
      <c r="CA12" s="132" t="str">
        <f t="shared" si="5"/>
        <v/>
      </c>
      <c r="CB12" s="88"/>
      <c r="CC12" s="124">
        <v>4</v>
      </c>
      <c r="CD12" s="125">
        <f>HLOOKUP(Report!CC12,Behaviour!$H$2:$K$3,2,FALSE)</f>
        <v>3</v>
      </c>
      <c r="CE12" s="126">
        <f t="shared" ca="1" si="24"/>
        <v>1</v>
      </c>
      <c r="CF12" s="127">
        <f ca="1">CE12+VLOOKUP(CC12,Code!$B$2:$C$6,2,FALSE)</f>
        <v>10001</v>
      </c>
      <c r="CG12" s="128" t="e">
        <f ca="1">IF(CC12=0,"",IF(I12="F",AC12&amp;" "&amp;VLOOKUP(CF12,Behaviour!D:I,2,FALSE)&amp;" ",AC12&amp;" "&amp;VLOOKUP(CF12,Behaviour!D:I,4,FALSE)&amp;" "))</f>
        <v>#N/A</v>
      </c>
      <c r="CH12" s="89"/>
      <c r="CI12" s="89"/>
      <c r="CJ12" s="266">
        <f ca="1">'Front Sheet'!CM16</f>
        <v>0</v>
      </c>
      <c r="CK12" s="266" t="str">
        <f ca="1">'Front Sheet'!CI16</f>
        <v/>
      </c>
      <c r="CL12" s="89" t="str">
        <f ca="1">IF(CJ12=0,"",VLOOKUP(CJ12,Code!$B$59:$D$61,2,FALSE))</f>
        <v/>
      </c>
      <c r="CM12" s="89" t="str">
        <f ca="1">IF(CJ12=0,"",VLOOKUP(CJ12,Code!$B$59:$D$61,3,FALSE))</f>
        <v/>
      </c>
      <c r="CN12" s="89" t="e">
        <f t="shared" ca="1" si="25"/>
        <v>#VALUE!</v>
      </c>
      <c r="CO12" s="89" t="e">
        <f t="shared" ca="1" si="6"/>
        <v>#VALUE!</v>
      </c>
      <c r="CP12" s="89" t="e">
        <f t="shared" ca="1" si="7"/>
        <v>#VALUE!</v>
      </c>
      <c r="CQ12" s="89" t="e">
        <f t="shared" ca="1" si="26"/>
        <v>#VALUE!</v>
      </c>
      <c r="CR12" s="89" t="str">
        <f t="shared" ca="1" si="27"/>
        <v/>
      </c>
      <c r="CS12" s="89"/>
      <c r="CT12" s="89"/>
      <c r="CU12" s="89" t="str">
        <f t="shared" ca="1" si="8"/>
        <v/>
      </c>
      <c r="CV12" s="89"/>
      <c r="CW12" s="89"/>
      <c r="CX12" s="183" t="str">
        <f t="shared" ca="1" si="28"/>
        <v/>
      </c>
      <c r="CY12" s="22" t="e">
        <f t="shared" ca="1" si="29"/>
        <v>#VALUE!</v>
      </c>
      <c r="CZ12" s="22"/>
      <c r="DA12" s="22"/>
      <c r="DB12" s="433"/>
      <c r="DC12" s="108" t="e">
        <f t="shared" ca="1" si="30"/>
        <v>#VALUE!</v>
      </c>
      <c r="DD12" s="112" t="e">
        <f ca="1">VLOOKUP(Report!DC12,Code!$B$24:$C$32,2,FALSE)</f>
        <v>#VALUE!</v>
      </c>
      <c r="DE12" s="108" t="e">
        <f ca="1">VLOOKUP(Report!DC12,Code!$B$24:$D$32,3,FALSE)</f>
        <v>#VALUE!</v>
      </c>
      <c r="DF12" s="108" t="e">
        <f t="shared" ca="1" si="31"/>
        <v>#VALUE!</v>
      </c>
      <c r="DG12" s="108" t="e">
        <f t="shared" ca="1" si="9"/>
        <v>#VALUE!</v>
      </c>
      <c r="DH12" s="169" t="str">
        <f t="shared" ca="1" si="10"/>
        <v xml:space="preserve"> </v>
      </c>
      <c r="DI12" s="170"/>
      <c r="DJ12" s="170"/>
      <c r="DK12" s="170"/>
      <c r="DL12" s="170"/>
      <c r="DM12" s="88"/>
      <c r="DN12" s="88"/>
      <c r="DO12" s="177"/>
      <c r="DP12" s="178" t="e">
        <f>VLOOKUP(Report!DO12,Code!$B$40:$D$42,2,FALSE)</f>
        <v>#N/A</v>
      </c>
      <c r="DQ12" s="179" t="e">
        <f>VLOOKUP(Report!DO12,Code!$B$40:$D$42,3,FALSE)</f>
        <v>#N/A</v>
      </c>
      <c r="DR12" s="180" t="e">
        <f t="shared" ca="1" si="35"/>
        <v>#N/A</v>
      </c>
      <c r="DS12" s="221"/>
      <c r="DT12" s="222" t="e">
        <f t="shared" ca="1" si="33"/>
        <v>#N/A</v>
      </c>
      <c r="DU12" s="181" t="s">
        <v>285</v>
      </c>
      <c r="DV12" s="181" t="s">
        <v>151</v>
      </c>
      <c r="DW12" s="181" t="s">
        <v>121</v>
      </c>
      <c r="DX12" s="115" t="str">
        <f t="shared" si="13"/>
        <v/>
      </c>
      <c r="DY12" s="115"/>
      <c r="DZ12" s="115"/>
      <c r="EA12" s="115"/>
      <c r="EB12" s="98"/>
      <c r="EC12" s="98" t="str">
        <f t="shared" si="34"/>
        <v/>
      </c>
      <c r="ED12" s="307" t="str">
        <f t="shared" si="14"/>
        <v/>
      </c>
    </row>
    <row r="13" spans="5:134" s="223" customFormat="1" ht="126" customHeight="1" thickTop="1" thickBot="1" x14ac:dyDescent="0.45">
      <c r="E13" s="253">
        <v>5</v>
      </c>
      <c r="G13" s="239" t="str">
        <f>'Front Sheet'!AE17</f>
        <v/>
      </c>
      <c r="H13" s="198" t="str">
        <f>'Front Sheet'!AF17</f>
        <v xml:space="preserve">  </v>
      </c>
      <c r="I13" s="190"/>
      <c r="J13" s="193"/>
      <c r="K13" s="193"/>
      <c r="L13" s="193"/>
      <c r="M13" s="193"/>
      <c r="N13" s="193"/>
      <c r="O13" s="193"/>
      <c r="P13" s="193"/>
      <c r="Q13" s="193"/>
      <c r="R13" s="193"/>
      <c r="S13" s="193"/>
      <c r="T13" s="90"/>
      <c r="U13" s="95" t="str">
        <f t="shared" si="15"/>
        <v>Type_2</v>
      </c>
      <c r="V13" s="256" t="str">
        <f>'Front Sheet'!AJ17</f>
        <v/>
      </c>
      <c r="W13" s="257" t="e">
        <f t="shared" ca="1" si="16"/>
        <v>#N/A</v>
      </c>
      <c r="X13" s="257" t="str">
        <f>'Front Sheet'!AM17</f>
        <v/>
      </c>
      <c r="Y13" s="47" t="e">
        <f t="shared" ca="1" si="17"/>
        <v>#N/A</v>
      </c>
      <c r="Z13" s="47" t="e">
        <f t="shared" ca="1" si="18"/>
        <v>#N/A</v>
      </c>
      <c r="AA13" s="47"/>
      <c r="AB13" s="82" t="str">
        <f t="shared" ref="AB13:AB47" si="36">IF(I13="F","she","he")</f>
        <v>he</v>
      </c>
      <c r="AC13" s="82" t="str">
        <f t="shared" ref="AC13:AC47" si="37">IF(I13="F","She","He")</f>
        <v>He</v>
      </c>
      <c r="AD13" s="82" t="str">
        <f t="shared" si="2"/>
        <v>his</v>
      </c>
      <c r="AE13" s="83" t="str">
        <f t="shared" si="3"/>
        <v>His</v>
      </c>
      <c r="AF13" s="94"/>
      <c r="AG13" s="94"/>
      <c r="AH13" s="191"/>
      <c r="AI13" s="84" t="e">
        <f>HLOOKUP(Report!AH13,Person!$H$2:$L$3,2,FALSE)</f>
        <v>#N/A</v>
      </c>
      <c r="AJ13" s="85" t="e">
        <f t="shared" ca="1" si="19"/>
        <v>#N/A</v>
      </c>
      <c r="AK13" s="86" t="str">
        <f>IF(AH13=0,"",AJ13+VLOOKUP(AH13,Code!$B$2:$C$6,2,FALSE))</f>
        <v/>
      </c>
      <c r="AL13" s="143" t="str">
        <f>IF(AH13=0,"",IF(I13="F",G13&amp;" "&amp;VLOOKUP(AK13,Person!D:I,2,FALSE),G13&amp;" "&amp;VLOOKUP(AK13,Person!D:I,4,FALSE)))</f>
        <v/>
      </c>
      <c r="AM13" s="89"/>
      <c r="AN13" s="89"/>
      <c r="AO13" s="89"/>
      <c r="AP13" s="89"/>
      <c r="AQ13" s="89"/>
      <c r="AR13" s="89"/>
      <c r="AS13" s="88"/>
      <c r="AT13" s="189"/>
      <c r="AU13" s="147" t="e">
        <f>VLOOKUP(AT13,Code!$B$51:$D$55,2,FALSE)</f>
        <v>#N/A</v>
      </c>
      <c r="AV13" s="88" t="e">
        <f ca="1">RANDBETWEEN(1,VLOOKUP(AT13,Code!$B$51:$D$55,3,FALSE))</f>
        <v>#N/A</v>
      </c>
      <c r="AW13" s="89"/>
      <c r="AX13" s="143" t="str">
        <f t="shared" ca="1" si="4"/>
        <v/>
      </c>
      <c r="AY13" s="88"/>
      <c r="AZ13" s="88"/>
      <c r="BA13" s="188"/>
      <c r="BB13" s="84" t="e">
        <f>HLOOKUP(Report!BA13,Homework!$I$2:$L$3,2,FALSE)</f>
        <v>#N/A</v>
      </c>
      <c r="BC13" s="85" t="e">
        <f t="shared" ca="1" si="20"/>
        <v>#N/A</v>
      </c>
      <c r="BD13" s="86" t="str">
        <f>IF(BA13=0,"",BC13+VLOOKUP(BA13,Code!$B$2:$C$6,2,FALSE))</f>
        <v/>
      </c>
      <c r="BE13" s="86" t="str">
        <f>IF(AND(VLOOKUP(BD13,Homework!D:J,2,FALSE)="'s ",RIGHT(G13,1)="s"),"' ",IF(VLOOKUP(BD13,Homework!D:J,2,FALSE)="'s ","'s "," "))</f>
        <v xml:space="preserve"> </v>
      </c>
      <c r="BF13" s="87" t="str">
        <f>IF(BA13=0,"",IF(I13="F"," "&amp;G13&amp;BE13&amp;VLOOKUP(BD13,Homework!D:J,3,FALSE)," "&amp;G13&amp;BE13&amp;VLOOKUP(BD13,Homework!D:J,5,FALSE)))</f>
        <v/>
      </c>
      <c r="BG13" s="87"/>
      <c r="BH13" s="87"/>
      <c r="BI13" s="87"/>
      <c r="BJ13" s="87"/>
      <c r="BK13" s="87"/>
      <c r="BL13" s="87"/>
      <c r="BM13" s="88"/>
      <c r="BN13" s="88"/>
      <c r="BO13" s="184"/>
      <c r="BP13" s="185" t="e">
        <f>VLOOKUP(BO13,Code!$B$45:$D$48,2,FALSE)</f>
        <v>#N/A</v>
      </c>
      <c r="BQ13" s="186" t="e">
        <f>VLOOKUP(BO13,Code!$B$45:$D$48,3,FALSE)</f>
        <v>#N/A</v>
      </c>
      <c r="BR13" s="186" t="e">
        <f t="shared" ca="1" si="21"/>
        <v>#N/A</v>
      </c>
      <c r="BS13" s="186"/>
      <c r="BT13" s="187" t="s">
        <v>219</v>
      </c>
      <c r="BU13" s="187" t="s">
        <v>220</v>
      </c>
      <c r="BV13" s="187" t="s">
        <v>225</v>
      </c>
      <c r="BW13" s="195"/>
      <c r="BX13" s="195"/>
      <c r="BY13" s="157" t="str">
        <f t="shared" ca="1" si="22"/>
        <v/>
      </c>
      <c r="BZ13" s="157" t="str">
        <f t="shared" ca="1" si="23"/>
        <v/>
      </c>
      <c r="CA13" s="132" t="str">
        <f t="shared" si="5"/>
        <v/>
      </c>
      <c r="CB13" s="88"/>
      <c r="CC13" s="124">
        <v>5</v>
      </c>
      <c r="CD13" s="125" t="e">
        <f>HLOOKUP(Report!CC13,Behaviour!$H$2:$K$3,2,FALSE)</f>
        <v>#N/A</v>
      </c>
      <c r="CE13" s="126" t="e">
        <f t="shared" ca="1" si="24"/>
        <v>#N/A</v>
      </c>
      <c r="CF13" s="127" t="e">
        <f ca="1">CE13+VLOOKUP(CC13,Code!$B$2:$C$6,2,FALSE)</f>
        <v>#N/A</v>
      </c>
      <c r="CG13" s="128" t="e">
        <f ca="1">IF(CC13=0,"",IF(I13="F",AC13&amp;" "&amp;VLOOKUP(CF13,Behaviour!D:I,2,FALSE)&amp;" ",AC13&amp;" "&amp;VLOOKUP(CF13,Behaviour!D:I,4,FALSE)&amp;" "))</f>
        <v>#N/A</v>
      </c>
      <c r="CH13" s="89"/>
      <c r="CI13" s="89"/>
      <c r="CJ13" s="266">
        <f ca="1">'Front Sheet'!CM17</f>
        <v>0</v>
      </c>
      <c r="CK13" s="266" t="str">
        <f ca="1">'Front Sheet'!CI17</f>
        <v/>
      </c>
      <c r="CL13" s="89" t="str">
        <f ca="1">IF(CJ13=0,"",VLOOKUP(CJ13,Code!$B$59:$D$61,2,FALSE))</f>
        <v/>
      </c>
      <c r="CM13" s="89" t="str">
        <f ca="1">IF(CJ13=0,"",VLOOKUP(CJ13,Code!$B$59:$D$61,3,FALSE))</f>
        <v/>
      </c>
      <c r="CN13" s="89" t="e">
        <f t="shared" ca="1" si="25"/>
        <v>#VALUE!</v>
      </c>
      <c r="CO13" s="89" t="e">
        <f t="shared" ca="1" si="6"/>
        <v>#VALUE!</v>
      </c>
      <c r="CP13" s="89" t="e">
        <f t="shared" ca="1" si="7"/>
        <v>#VALUE!</v>
      </c>
      <c r="CQ13" s="89" t="e">
        <f t="shared" ca="1" si="26"/>
        <v>#VALUE!</v>
      </c>
      <c r="CR13" s="89" t="str">
        <f t="shared" ca="1" si="27"/>
        <v/>
      </c>
      <c r="CS13" s="89"/>
      <c r="CT13" s="89"/>
      <c r="CU13" s="89" t="str">
        <f t="shared" ca="1" si="8"/>
        <v/>
      </c>
      <c r="CV13" s="89"/>
      <c r="CW13" s="89"/>
      <c r="CX13" s="183" t="str">
        <f t="shared" ca="1" si="28"/>
        <v/>
      </c>
      <c r="CY13" s="22" t="e">
        <f t="shared" ca="1" si="29"/>
        <v>#VALUE!</v>
      </c>
      <c r="CZ13" s="22"/>
      <c r="DA13" s="22"/>
      <c r="DB13" s="433"/>
      <c r="DC13" s="108" t="e">
        <f t="shared" ca="1" si="30"/>
        <v>#VALUE!</v>
      </c>
      <c r="DD13" s="112" t="e">
        <f ca="1">VLOOKUP(Report!DC13,Code!$B$24:$C$32,2,FALSE)</f>
        <v>#VALUE!</v>
      </c>
      <c r="DE13" s="108" t="e">
        <f ca="1">VLOOKUP(Report!DC13,Code!$B$24:$D$32,3,FALSE)</f>
        <v>#VALUE!</v>
      </c>
      <c r="DF13" s="108" t="e">
        <f t="shared" ca="1" si="31"/>
        <v>#VALUE!</v>
      </c>
      <c r="DG13" s="108" t="e">
        <f t="shared" ca="1" si="9"/>
        <v>#VALUE!</v>
      </c>
      <c r="DH13" s="169" t="str">
        <f t="shared" ca="1" si="10"/>
        <v xml:space="preserve"> </v>
      </c>
      <c r="DI13" s="170"/>
      <c r="DJ13" s="170"/>
      <c r="DK13" s="170"/>
      <c r="DL13" s="170"/>
      <c r="DM13" s="88"/>
      <c r="DN13" s="88"/>
      <c r="DO13" s="177"/>
      <c r="DP13" s="178" t="e">
        <f>VLOOKUP(Report!DO13,Code!$B$40:$D$42,2,FALSE)</f>
        <v>#N/A</v>
      </c>
      <c r="DQ13" s="179" t="e">
        <f>VLOOKUP(Report!DO13,Code!$B$40:$D$42,3,FALSE)</f>
        <v>#N/A</v>
      </c>
      <c r="DR13" s="180" t="e">
        <f t="shared" ca="1" si="35"/>
        <v>#N/A</v>
      </c>
      <c r="DS13" s="221"/>
      <c r="DT13" s="222" t="e">
        <f t="shared" ca="1" si="33"/>
        <v>#N/A</v>
      </c>
      <c r="DU13" s="181" t="s">
        <v>208</v>
      </c>
      <c r="DV13" s="181" t="s">
        <v>208</v>
      </c>
      <c r="DW13" s="181" t="s">
        <v>208</v>
      </c>
      <c r="DX13" s="115" t="str">
        <f t="shared" si="13"/>
        <v/>
      </c>
      <c r="DY13" s="115"/>
      <c r="DZ13" s="115"/>
      <c r="EA13" s="115"/>
      <c r="EB13" s="98"/>
      <c r="EC13" s="98" t="str">
        <f t="shared" ref="EC13:EC40" si="38">IF(LEN(G13)&lt;1,"",IF(OR(I13="F",I13="M"),(IF(ISERROR(AL13&amp;AX13&amp;BF13&amp;CA13&amp;CR13&amp;DH13&amp;DX13),"",AL13&amp;AX13&amp;BF13&amp;CA13&amp;CR13&amp;DH13&amp;DX13)),""))</f>
        <v/>
      </c>
      <c r="ED13" s="307" t="str">
        <f t="shared" si="14"/>
        <v/>
      </c>
    </row>
    <row r="14" spans="5:134" s="223" customFormat="1" ht="126" customHeight="1" thickTop="1" thickBot="1" x14ac:dyDescent="0.45">
      <c r="E14" s="253">
        <v>6</v>
      </c>
      <c r="G14" s="239" t="str">
        <f>'Front Sheet'!AE18</f>
        <v/>
      </c>
      <c r="H14" s="198" t="str">
        <f>'Front Sheet'!AF18</f>
        <v xml:space="preserve">  </v>
      </c>
      <c r="I14" s="190"/>
      <c r="J14" s="193"/>
      <c r="K14" s="193"/>
      <c r="L14" s="193"/>
      <c r="M14" s="193"/>
      <c r="N14" s="193"/>
      <c r="O14" s="193"/>
      <c r="P14" s="193"/>
      <c r="Q14" s="193"/>
      <c r="R14" s="193"/>
      <c r="S14" s="193"/>
      <c r="T14" s="90"/>
      <c r="U14" s="95" t="str">
        <f t="shared" si="15"/>
        <v>Type_2</v>
      </c>
      <c r="V14" s="256" t="str">
        <f>'Front Sheet'!AJ18</f>
        <v/>
      </c>
      <c r="W14" s="257" t="e">
        <f t="shared" ca="1" si="16"/>
        <v>#N/A</v>
      </c>
      <c r="X14" s="257" t="str">
        <f>'Front Sheet'!AM18</f>
        <v/>
      </c>
      <c r="Y14" s="47" t="e">
        <f t="shared" ca="1" si="17"/>
        <v>#N/A</v>
      </c>
      <c r="Z14" s="47" t="e">
        <f t="shared" ca="1" si="18"/>
        <v>#N/A</v>
      </c>
      <c r="AA14" s="47"/>
      <c r="AB14" s="82" t="str">
        <f t="shared" si="36"/>
        <v>he</v>
      </c>
      <c r="AC14" s="82" t="str">
        <f t="shared" si="37"/>
        <v>He</v>
      </c>
      <c r="AD14" s="82" t="str">
        <f t="shared" si="2"/>
        <v>his</v>
      </c>
      <c r="AE14" s="83" t="str">
        <f t="shared" si="3"/>
        <v>His</v>
      </c>
      <c r="AF14" s="94"/>
      <c r="AG14" s="94"/>
      <c r="AH14" s="191"/>
      <c r="AI14" s="84" t="e">
        <f>HLOOKUP(Report!AH14,Person!$H$2:$L$3,2,FALSE)</f>
        <v>#N/A</v>
      </c>
      <c r="AJ14" s="85" t="e">
        <f t="shared" ca="1" si="19"/>
        <v>#N/A</v>
      </c>
      <c r="AK14" s="86" t="str">
        <f>IF(AH14=0,"",AJ14+VLOOKUP(AH14,Code!$B$2:$C$6,2,FALSE))</f>
        <v/>
      </c>
      <c r="AL14" s="143" t="str">
        <f>IF(AH14=0,"",IF(I14="F",G14&amp;" "&amp;VLOOKUP(AK14,Person!D:I,2,FALSE),G14&amp;" "&amp;VLOOKUP(AK14,Person!D:I,4,FALSE)))</f>
        <v/>
      </c>
      <c r="AM14" s="89"/>
      <c r="AN14" s="89"/>
      <c r="AO14" s="89"/>
      <c r="AP14" s="89"/>
      <c r="AQ14" s="89"/>
      <c r="AR14" s="89"/>
      <c r="AS14" s="88"/>
      <c r="AT14" s="189"/>
      <c r="AU14" s="147" t="e">
        <f>VLOOKUP(AT14,Code!$B$51:$D$55,2,FALSE)</f>
        <v>#N/A</v>
      </c>
      <c r="AV14" s="88" t="e">
        <f ca="1">RANDBETWEEN(1,VLOOKUP(AT14,Code!$B$51:$D$55,3,FALSE))</f>
        <v>#N/A</v>
      </c>
      <c r="AW14" s="89"/>
      <c r="AX14" s="143" t="str">
        <f t="shared" ca="1" si="4"/>
        <v/>
      </c>
      <c r="AY14" s="88"/>
      <c r="AZ14" s="88"/>
      <c r="BA14" s="188"/>
      <c r="BB14" s="84" t="e">
        <f>HLOOKUP(Report!BA14,Homework!$I$2:$L$3,2,FALSE)</f>
        <v>#N/A</v>
      </c>
      <c r="BC14" s="85" t="e">
        <f t="shared" ca="1" si="20"/>
        <v>#N/A</v>
      </c>
      <c r="BD14" s="86" t="str">
        <f>IF(BA14=0,"",BC14+VLOOKUP(BA14,Code!$B$2:$C$6,2,FALSE))</f>
        <v/>
      </c>
      <c r="BE14" s="86" t="str">
        <f>IF(AND(VLOOKUP(BD14,Homework!D:J,2,FALSE)="'s ",RIGHT(G14,1)="s"),"' ",IF(VLOOKUP(BD14,Homework!D:J,2,FALSE)="'s ","'s "," "))</f>
        <v xml:space="preserve"> </v>
      </c>
      <c r="BF14" s="87" t="str">
        <f>IF(BA14=0,"",IF(I14="F"," "&amp;G14&amp;BE14&amp;VLOOKUP(BD14,Homework!D:J,3,FALSE)," "&amp;G14&amp;BE14&amp;VLOOKUP(BD14,Homework!D:J,5,FALSE)))</f>
        <v/>
      </c>
      <c r="BG14" s="87"/>
      <c r="BH14" s="87"/>
      <c r="BI14" s="87"/>
      <c r="BJ14" s="87"/>
      <c r="BK14" s="87"/>
      <c r="BL14" s="87"/>
      <c r="BM14" s="88"/>
      <c r="BN14" s="88"/>
      <c r="BO14" s="184"/>
      <c r="BP14" s="185" t="e">
        <f>VLOOKUP(BO14,Code!$B$45:$D$48,2,FALSE)</f>
        <v>#N/A</v>
      </c>
      <c r="BQ14" s="186" t="e">
        <f>VLOOKUP(BO14,Code!$B$45:$D$48,3,FALSE)</f>
        <v>#N/A</v>
      </c>
      <c r="BR14" s="186" t="e">
        <f t="shared" ca="1" si="21"/>
        <v>#N/A</v>
      </c>
      <c r="BS14" s="186"/>
      <c r="BT14" s="187" t="s">
        <v>219</v>
      </c>
      <c r="BU14" s="187" t="s">
        <v>220</v>
      </c>
      <c r="BV14" s="187" t="s">
        <v>225</v>
      </c>
      <c r="BW14" s="195"/>
      <c r="BX14" s="195"/>
      <c r="BY14" s="157" t="str">
        <f t="shared" ca="1" si="22"/>
        <v/>
      </c>
      <c r="BZ14" s="157" t="str">
        <f t="shared" ca="1" si="23"/>
        <v/>
      </c>
      <c r="CA14" s="132" t="str">
        <f t="shared" si="5"/>
        <v/>
      </c>
      <c r="CB14" s="88"/>
      <c r="CC14" s="124">
        <v>6</v>
      </c>
      <c r="CD14" s="125" t="e">
        <f>HLOOKUP(Report!CC14,Behaviour!$H$2:$K$3,2,FALSE)</f>
        <v>#N/A</v>
      </c>
      <c r="CE14" s="126" t="e">
        <f t="shared" ca="1" si="24"/>
        <v>#N/A</v>
      </c>
      <c r="CF14" s="127" t="e">
        <f ca="1">CE14+VLOOKUP(CC14,Code!$B$2:$C$6,2,FALSE)</f>
        <v>#N/A</v>
      </c>
      <c r="CG14" s="128" t="e">
        <f ca="1">IF(CC14=0,"",IF(I14="F",AC14&amp;" "&amp;VLOOKUP(CF14,Behaviour!D:I,2,FALSE)&amp;" ",AC14&amp;" "&amp;VLOOKUP(CF14,Behaviour!D:I,4,FALSE)&amp;" "))</f>
        <v>#N/A</v>
      </c>
      <c r="CH14" s="89"/>
      <c r="CI14" s="89"/>
      <c r="CJ14" s="266">
        <f ca="1">'Front Sheet'!CM18</f>
        <v>0</v>
      </c>
      <c r="CK14" s="266" t="str">
        <f ca="1">'Front Sheet'!CI18</f>
        <v/>
      </c>
      <c r="CL14" s="89" t="str">
        <f ca="1">IF(CJ14=0,"",VLOOKUP(CJ14,Code!$B$59:$D$61,2,FALSE))</f>
        <v/>
      </c>
      <c r="CM14" s="89" t="str">
        <f ca="1">IF(CJ14=0,"",VLOOKUP(CJ14,Code!$B$59:$D$61,3,FALSE))</f>
        <v/>
      </c>
      <c r="CN14" s="89" t="e">
        <f t="shared" ca="1" si="25"/>
        <v>#VALUE!</v>
      </c>
      <c r="CO14" s="89" t="e">
        <f t="shared" ca="1" si="6"/>
        <v>#VALUE!</v>
      </c>
      <c r="CP14" s="89" t="e">
        <f t="shared" ca="1" si="7"/>
        <v>#VALUE!</v>
      </c>
      <c r="CQ14" s="89" t="e">
        <f t="shared" ca="1" si="26"/>
        <v>#VALUE!</v>
      </c>
      <c r="CR14" s="89" t="str">
        <f t="shared" ca="1" si="27"/>
        <v/>
      </c>
      <c r="CS14" s="89"/>
      <c r="CT14" s="89"/>
      <c r="CU14" s="89" t="str">
        <f t="shared" ca="1" si="8"/>
        <v/>
      </c>
      <c r="CV14" s="89"/>
      <c r="CW14" s="89"/>
      <c r="CX14" s="183" t="str">
        <f t="shared" ca="1" si="28"/>
        <v/>
      </c>
      <c r="CY14" s="22" t="e">
        <f t="shared" ca="1" si="29"/>
        <v>#VALUE!</v>
      </c>
      <c r="CZ14" s="22"/>
      <c r="DA14" s="22"/>
      <c r="DB14" s="433"/>
      <c r="DC14" s="108" t="e">
        <f t="shared" ca="1" si="30"/>
        <v>#VALUE!</v>
      </c>
      <c r="DD14" s="112" t="e">
        <f ca="1">VLOOKUP(Report!DC14,Code!$B$24:$C$32,2,FALSE)</f>
        <v>#VALUE!</v>
      </c>
      <c r="DE14" s="108" t="e">
        <f ca="1">VLOOKUP(Report!DC14,Code!$B$24:$D$32,3,FALSE)</f>
        <v>#VALUE!</v>
      </c>
      <c r="DF14" s="108" t="e">
        <f t="shared" ca="1" si="31"/>
        <v>#VALUE!</v>
      </c>
      <c r="DG14" s="108" t="e">
        <f t="shared" ca="1" si="9"/>
        <v>#VALUE!</v>
      </c>
      <c r="DH14" s="169" t="str">
        <f t="shared" ca="1" si="10"/>
        <v xml:space="preserve"> </v>
      </c>
      <c r="DI14" s="170"/>
      <c r="DJ14" s="170"/>
      <c r="DK14" s="170"/>
      <c r="DL14" s="170"/>
      <c r="DM14" s="88"/>
      <c r="DN14" s="88"/>
      <c r="DO14" s="177"/>
      <c r="DP14" s="178" t="e">
        <f>VLOOKUP(Report!DO14,Code!$B$40:$D$42,2,FALSE)</f>
        <v>#N/A</v>
      </c>
      <c r="DQ14" s="179" t="e">
        <f>VLOOKUP(Report!DO14,Code!$B$40:$D$42,3,FALSE)</f>
        <v>#N/A</v>
      </c>
      <c r="DR14" s="180" t="e">
        <f t="shared" ca="1" si="35"/>
        <v>#N/A</v>
      </c>
      <c r="DS14" s="221"/>
      <c r="DT14" s="222" t="e">
        <f t="shared" ca="1" si="33"/>
        <v>#N/A</v>
      </c>
      <c r="DU14" s="181" t="s">
        <v>208</v>
      </c>
      <c r="DV14" s="181" t="s">
        <v>208</v>
      </c>
      <c r="DW14" s="181" t="s">
        <v>208</v>
      </c>
      <c r="DX14" s="115" t="str">
        <f t="shared" si="13"/>
        <v/>
      </c>
      <c r="DY14" s="115"/>
      <c r="DZ14" s="115"/>
      <c r="EA14" s="115"/>
      <c r="EB14" s="98"/>
      <c r="EC14" s="98" t="str">
        <f t="shared" si="38"/>
        <v/>
      </c>
      <c r="ED14" s="307" t="str">
        <f t="shared" si="14"/>
        <v/>
      </c>
    </row>
    <row r="15" spans="5:134" s="223" customFormat="1" ht="126" customHeight="1" thickTop="1" thickBot="1" x14ac:dyDescent="0.45">
      <c r="E15" s="253">
        <v>7</v>
      </c>
      <c r="G15" s="239" t="str">
        <f>'Front Sheet'!AE19</f>
        <v/>
      </c>
      <c r="H15" s="198" t="str">
        <f>'Front Sheet'!AF19</f>
        <v xml:space="preserve">  </v>
      </c>
      <c r="I15" s="190"/>
      <c r="J15" s="193"/>
      <c r="K15" s="193"/>
      <c r="L15" s="193"/>
      <c r="M15" s="193"/>
      <c r="N15" s="193"/>
      <c r="O15" s="193"/>
      <c r="P15" s="193"/>
      <c r="Q15" s="193"/>
      <c r="R15" s="193"/>
      <c r="S15" s="193"/>
      <c r="T15" s="90"/>
      <c r="U15" s="95" t="str">
        <f t="shared" si="15"/>
        <v>Type_2</v>
      </c>
      <c r="V15" s="256" t="str">
        <f>'Front Sheet'!AJ19</f>
        <v/>
      </c>
      <c r="W15" s="257" t="e">
        <f t="shared" ca="1" si="16"/>
        <v>#N/A</v>
      </c>
      <c r="X15" s="257" t="str">
        <f>'Front Sheet'!AM19</f>
        <v/>
      </c>
      <c r="Y15" s="47" t="e">
        <f t="shared" ca="1" si="17"/>
        <v>#N/A</v>
      </c>
      <c r="Z15" s="47" t="e">
        <f t="shared" ca="1" si="18"/>
        <v>#N/A</v>
      </c>
      <c r="AA15" s="47"/>
      <c r="AB15" s="82" t="str">
        <f t="shared" si="36"/>
        <v>he</v>
      </c>
      <c r="AC15" s="82" t="str">
        <f t="shared" si="37"/>
        <v>He</v>
      </c>
      <c r="AD15" s="82" t="str">
        <f t="shared" si="2"/>
        <v>his</v>
      </c>
      <c r="AE15" s="83" t="str">
        <f t="shared" si="3"/>
        <v>His</v>
      </c>
      <c r="AF15" s="94"/>
      <c r="AG15" s="94"/>
      <c r="AH15" s="191"/>
      <c r="AI15" s="84" t="e">
        <f>HLOOKUP(Report!AH15,Person!$H$2:$L$3,2,FALSE)</f>
        <v>#N/A</v>
      </c>
      <c r="AJ15" s="85" t="e">
        <f t="shared" ca="1" si="19"/>
        <v>#N/A</v>
      </c>
      <c r="AK15" s="86" t="str">
        <f>IF(AH15=0,"",AJ15+VLOOKUP(AH15,Code!$B$2:$C$6,2,FALSE))</f>
        <v/>
      </c>
      <c r="AL15" s="143" t="str">
        <f>IF(AH15=0,"",IF(I15="F",G15&amp;" "&amp;VLOOKUP(AK15,Person!D:I,2,FALSE),G15&amp;" "&amp;VLOOKUP(AK15,Person!D:I,4,FALSE)))</f>
        <v/>
      </c>
      <c r="AM15" s="89"/>
      <c r="AN15" s="89"/>
      <c r="AO15" s="89"/>
      <c r="AP15" s="89"/>
      <c r="AQ15" s="89"/>
      <c r="AR15" s="89"/>
      <c r="AS15" s="88"/>
      <c r="AT15" s="189"/>
      <c r="AU15" s="147" t="e">
        <f>VLOOKUP(AT15,Code!$B$51:$D$55,2,FALSE)</f>
        <v>#N/A</v>
      </c>
      <c r="AV15" s="88" t="e">
        <f ca="1">RANDBETWEEN(1,VLOOKUP(AT15,Code!$B$51:$D$55,3,FALSE))</f>
        <v>#N/A</v>
      </c>
      <c r="AW15" s="89"/>
      <c r="AX15" s="143" t="str">
        <f t="shared" ca="1" si="4"/>
        <v/>
      </c>
      <c r="AY15" s="88"/>
      <c r="AZ15" s="88"/>
      <c r="BA15" s="188"/>
      <c r="BB15" s="84" t="e">
        <f>HLOOKUP(Report!BA15,Homework!$I$2:$L$3,2,FALSE)</f>
        <v>#N/A</v>
      </c>
      <c r="BC15" s="85" t="e">
        <f t="shared" ca="1" si="20"/>
        <v>#N/A</v>
      </c>
      <c r="BD15" s="86" t="str">
        <f>IF(BA15=0,"",BC15+VLOOKUP(BA15,Code!$B$2:$C$6,2,FALSE))</f>
        <v/>
      </c>
      <c r="BE15" s="86" t="str">
        <f>IF(AND(VLOOKUP(BD15,Homework!D:J,2,FALSE)="'s ",RIGHT(G15,1)="s"),"' ",IF(VLOOKUP(BD15,Homework!D:J,2,FALSE)="'s ","'s "," "))</f>
        <v xml:space="preserve"> </v>
      </c>
      <c r="BF15" s="87" t="str">
        <f>IF(BA15=0,"",IF(I15="F"," "&amp;G15&amp;BE15&amp;VLOOKUP(BD15,Homework!D:J,3,FALSE)," "&amp;G15&amp;BE15&amp;VLOOKUP(BD15,Homework!D:J,5,FALSE)))</f>
        <v/>
      </c>
      <c r="BG15" s="87"/>
      <c r="BH15" s="87"/>
      <c r="BI15" s="87"/>
      <c r="BJ15" s="87"/>
      <c r="BK15" s="87"/>
      <c r="BL15" s="87"/>
      <c r="BM15" s="88"/>
      <c r="BN15" s="88"/>
      <c r="BO15" s="184"/>
      <c r="BP15" s="185" t="e">
        <f>VLOOKUP(BO15,Code!$B$45:$D$48,2,FALSE)</f>
        <v>#N/A</v>
      </c>
      <c r="BQ15" s="186" t="e">
        <f>VLOOKUP(BO15,Code!$B$45:$D$48,3,FALSE)</f>
        <v>#N/A</v>
      </c>
      <c r="BR15" s="186" t="e">
        <f t="shared" ca="1" si="21"/>
        <v>#N/A</v>
      </c>
      <c r="BS15" s="186"/>
      <c r="BT15" s="187" t="s">
        <v>219</v>
      </c>
      <c r="BU15" s="187" t="s">
        <v>220</v>
      </c>
      <c r="BV15" s="187" t="s">
        <v>225</v>
      </c>
      <c r="BW15" s="195"/>
      <c r="BX15" s="195"/>
      <c r="BY15" s="157" t="str">
        <f t="shared" ca="1" si="22"/>
        <v/>
      </c>
      <c r="BZ15" s="157" t="str">
        <f t="shared" ca="1" si="23"/>
        <v/>
      </c>
      <c r="CA15" s="132" t="str">
        <f t="shared" si="5"/>
        <v/>
      </c>
      <c r="CB15" s="88"/>
      <c r="CC15" s="124">
        <v>7</v>
      </c>
      <c r="CD15" s="125" t="e">
        <f>HLOOKUP(Report!CC15,Behaviour!$H$2:$K$3,2,FALSE)</f>
        <v>#N/A</v>
      </c>
      <c r="CE15" s="126" t="e">
        <f t="shared" ca="1" si="24"/>
        <v>#N/A</v>
      </c>
      <c r="CF15" s="127" t="e">
        <f ca="1">CE15+VLOOKUP(CC15,Code!$B$2:$C$6,2,FALSE)</f>
        <v>#N/A</v>
      </c>
      <c r="CG15" s="128" t="e">
        <f ca="1">IF(CC15=0,"",IF(I15="F",AC15&amp;" "&amp;VLOOKUP(CF15,Behaviour!D:I,2,FALSE)&amp;" ",AC15&amp;" "&amp;VLOOKUP(CF15,Behaviour!D:I,4,FALSE)&amp;" "))</f>
        <v>#N/A</v>
      </c>
      <c r="CH15" s="89"/>
      <c r="CI15" s="89"/>
      <c r="CJ15" s="266">
        <f ca="1">'Front Sheet'!CM19</f>
        <v>0</v>
      </c>
      <c r="CK15" s="266" t="str">
        <f ca="1">'Front Sheet'!CI19</f>
        <v/>
      </c>
      <c r="CL15" s="89" t="str">
        <f ca="1">IF(CJ15=0,"",VLOOKUP(CJ15,Code!$B$59:$D$61,2,FALSE))</f>
        <v/>
      </c>
      <c r="CM15" s="89" t="str">
        <f ca="1">IF(CJ15=0,"",VLOOKUP(CJ15,Code!$B$59:$D$61,3,FALSE))</f>
        <v/>
      </c>
      <c r="CN15" s="89" t="e">
        <f t="shared" ca="1" si="25"/>
        <v>#VALUE!</v>
      </c>
      <c r="CO15" s="89" t="e">
        <f t="shared" ca="1" si="6"/>
        <v>#VALUE!</v>
      </c>
      <c r="CP15" s="89" t="e">
        <f t="shared" ca="1" si="7"/>
        <v>#VALUE!</v>
      </c>
      <c r="CQ15" s="89" t="e">
        <f t="shared" ca="1" si="26"/>
        <v>#VALUE!</v>
      </c>
      <c r="CR15" s="89" t="str">
        <f t="shared" ca="1" si="27"/>
        <v/>
      </c>
      <c r="CS15" s="89"/>
      <c r="CT15" s="89"/>
      <c r="CU15" s="89" t="str">
        <f t="shared" ca="1" si="8"/>
        <v/>
      </c>
      <c r="CV15" s="89"/>
      <c r="CW15" s="89"/>
      <c r="CX15" s="183" t="str">
        <f t="shared" ca="1" si="28"/>
        <v/>
      </c>
      <c r="CY15" s="22" t="e">
        <f t="shared" ca="1" si="29"/>
        <v>#VALUE!</v>
      </c>
      <c r="CZ15" s="22"/>
      <c r="DA15" s="22"/>
      <c r="DB15" s="433"/>
      <c r="DC15" s="108" t="e">
        <f t="shared" ca="1" si="30"/>
        <v>#VALUE!</v>
      </c>
      <c r="DD15" s="112" t="e">
        <f ca="1">VLOOKUP(Report!DC15,Code!$B$24:$C$32,2,FALSE)</f>
        <v>#VALUE!</v>
      </c>
      <c r="DE15" s="108" t="e">
        <f ca="1">VLOOKUP(Report!DC15,Code!$B$24:$D$32,3,FALSE)</f>
        <v>#VALUE!</v>
      </c>
      <c r="DF15" s="108" t="e">
        <f t="shared" ca="1" si="31"/>
        <v>#VALUE!</v>
      </c>
      <c r="DG15" s="108" t="e">
        <f t="shared" ca="1" si="9"/>
        <v>#VALUE!</v>
      </c>
      <c r="DH15" s="169" t="str">
        <f t="shared" ca="1" si="10"/>
        <v xml:space="preserve"> </v>
      </c>
      <c r="DI15" s="170"/>
      <c r="DJ15" s="170"/>
      <c r="DK15" s="170"/>
      <c r="DL15" s="170"/>
      <c r="DM15" s="88"/>
      <c r="DN15" s="88"/>
      <c r="DO15" s="177"/>
      <c r="DP15" s="178" t="e">
        <f>VLOOKUP(Report!DO15,Code!$B$40:$D$42,2,FALSE)</f>
        <v>#N/A</v>
      </c>
      <c r="DQ15" s="179" t="e">
        <f>VLOOKUP(Report!DO15,Code!$B$40:$D$42,3,FALSE)</f>
        <v>#N/A</v>
      </c>
      <c r="DR15" s="180" t="e">
        <f t="shared" ca="1" si="35"/>
        <v>#N/A</v>
      </c>
      <c r="DS15" s="221"/>
      <c r="DT15" s="222" t="e">
        <f t="shared" ca="1" si="33"/>
        <v>#N/A</v>
      </c>
      <c r="DU15" s="181" t="s">
        <v>208</v>
      </c>
      <c r="DV15" s="181" t="s">
        <v>208</v>
      </c>
      <c r="DW15" s="181" t="s">
        <v>208</v>
      </c>
      <c r="DX15" s="115" t="str">
        <f t="shared" si="13"/>
        <v/>
      </c>
      <c r="DY15" s="115"/>
      <c r="DZ15" s="115"/>
      <c r="EA15" s="115"/>
      <c r="EB15" s="98"/>
      <c r="EC15" s="98" t="str">
        <f t="shared" si="38"/>
        <v/>
      </c>
      <c r="ED15" s="307" t="str">
        <f t="shared" ref="ED15:ED38" si="39">EC15</f>
        <v/>
      </c>
    </row>
    <row r="16" spans="5:134" s="223" customFormat="1" ht="126" customHeight="1" thickTop="1" thickBot="1" x14ac:dyDescent="0.45">
      <c r="E16" s="253">
        <v>8</v>
      </c>
      <c r="G16" s="239" t="str">
        <f>'Front Sheet'!AE20</f>
        <v/>
      </c>
      <c r="H16" s="198" t="str">
        <f>'Front Sheet'!AF20</f>
        <v xml:space="preserve">  </v>
      </c>
      <c r="I16" s="190"/>
      <c r="J16" s="193"/>
      <c r="K16" s="193"/>
      <c r="L16" s="193"/>
      <c r="M16" s="193"/>
      <c r="N16" s="193"/>
      <c r="O16" s="193"/>
      <c r="P16" s="193"/>
      <c r="Q16" s="193"/>
      <c r="R16" s="193"/>
      <c r="S16" s="193"/>
      <c r="T16" s="90"/>
      <c r="U16" s="95" t="str">
        <f t="shared" si="15"/>
        <v>Type_2</v>
      </c>
      <c r="V16" s="256" t="str">
        <f>'Front Sheet'!AJ20</f>
        <v/>
      </c>
      <c r="W16" s="257" t="e">
        <f t="shared" ca="1" si="16"/>
        <v>#N/A</v>
      </c>
      <c r="X16" s="257" t="str">
        <f>'Front Sheet'!AM20</f>
        <v/>
      </c>
      <c r="Y16" s="47" t="e">
        <f t="shared" ca="1" si="17"/>
        <v>#N/A</v>
      </c>
      <c r="Z16" s="47" t="e">
        <f t="shared" ca="1" si="18"/>
        <v>#N/A</v>
      </c>
      <c r="AA16" s="47"/>
      <c r="AB16" s="82" t="str">
        <f t="shared" si="36"/>
        <v>he</v>
      </c>
      <c r="AC16" s="82" t="str">
        <f t="shared" si="37"/>
        <v>He</v>
      </c>
      <c r="AD16" s="82" t="str">
        <f t="shared" si="2"/>
        <v>his</v>
      </c>
      <c r="AE16" s="83" t="str">
        <f t="shared" si="3"/>
        <v>His</v>
      </c>
      <c r="AF16" s="94"/>
      <c r="AG16" s="94"/>
      <c r="AH16" s="191"/>
      <c r="AI16" s="84" t="e">
        <f>HLOOKUP(Report!AH16,Person!$H$2:$L$3,2,FALSE)</f>
        <v>#N/A</v>
      </c>
      <c r="AJ16" s="85" t="e">
        <f t="shared" ca="1" si="19"/>
        <v>#N/A</v>
      </c>
      <c r="AK16" s="86" t="str">
        <f>IF(AH16=0,"",AJ16+VLOOKUP(AH16,Code!$B$2:$C$6,2,FALSE))</f>
        <v/>
      </c>
      <c r="AL16" s="143" t="str">
        <f>IF(AH16=0,"",IF(I16="F",G16&amp;" "&amp;VLOOKUP(AK16,Person!D:I,2,FALSE),G16&amp;" "&amp;VLOOKUP(AK16,Person!D:I,4,FALSE)))</f>
        <v/>
      </c>
      <c r="AM16" s="89"/>
      <c r="AN16" s="89"/>
      <c r="AO16" s="89"/>
      <c r="AP16" s="89"/>
      <c r="AQ16" s="89"/>
      <c r="AR16" s="89"/>
      <c r="AS16" s="88"/>
      <c r="AT16" s="189"/>
      <c r="AU16" s="147" t="e">
        <f>VLOOKUP(AT16,Code!$B$51:$D$55,2,FALSE)</f>
        <v>#N/A</v>
      </c>
      <c r="AV16" s="88" t="e">
        <f ca="1">RANDBETWEEN(1,VLOOKUP(AT16,Code!$B$51:$D$55,3,FALSE))</f>
        <v>#N/A</v>
      </c>
      <c r="AW16" s="89"/>
      <c r="AX16" s="143" t="str">
        <f t="shared" ca="1" si="4"/>
        <v/>
      </c>
      <c r="AY16" s="88"/>
      <c r="AZ16" s="88"/>
      <c r="BA16" s="188"/>
      <c r="BB16" s="84" t="e">
        <f>HLOOKUP(Report!BA16,Homework!$I$2:$L$3,2,FALSE)</f>
        <v>#N/A</v>
      </c>
      <c r="BC16" s="85" t="e">
        <f t="shared" ca="1" si="20"/>
        <v>#N/A</v>
      </c>
      <c r="BD16" s="86" t="str">
        <f>IF(BA16=0,"",BC16+VLOOKUP(BA16,Code!$B$2:$C$6,2,FALSE))</f>
        <v/>
      </c>
      <c r="BE16" s="86" t="str">
        <f>IF(AND(VLOOKUP(BD16,Homework!D:J,2,FALSE)="'s ",RIGHT(G16,1)="s"),"' ",IF(VLOOKUP(BD16,Homework!D:J,2,FALSE)="'s ","'s "," "))</f>
        <v xml:space="preserve"> </v>
      </c>
      <c r="BF16" s="87" t="str">
        <f>IF(BA16=0,"",IF(I16="F"," "&amp;G16&amp;BE16&amp;VLOOKUP(BD16,Homework!D:J,3,FALSE)," "&amp;G16&amp;BE16&amp;VLOOKUP(BD16,Homework!D:J,5,FALSE)))</f>
        <v/>
      </c>
      <c r="BG16" s="87"/>
      <c r="BH16" s="87"/>
      <c r="BI16" s="87"/>
      <c r="BJ16" s="87"/>
      <c r="BK16" s="87"/>
      <c r="BL16" s="87"/>
      <c r="BM16" s="88"/>
      <c r="BN16" s="88"/>
      <c r="BO16" s="184"/>
      <c r="BP16" s="185" t="e">
        <f>VLOOKUP(BO16,Code!$B$45:$D$48,2,FALSE)</f>
        <v>#N/A</v>
      </c>
      <c r="BQ16" s="186" t="e">
        <f>VLOOKUP(BO16,Code!$B$45:$D$48,3,FALSE)</f>
        <v>#N/A</v>
      </c>
      <c r="BR16" s="186" t="e">
        <f t="shared" ca="1" si="21"/>
        <v>#N/A</v>
      </c>
      <c r="BS16" s="186"/>
      <c r="BT16" s="187" t="s">
        <v>219</v>
      </c>
      <c r="BU16" s="187" t="s">
        <v>220</v>
      </c>
      <c r="BV16" s="187" t="s">
        <v>225</v>
      </c>
      <c r="BW16" s="195"/>
      <c r="BX16" s="195"/>
      <c r="BY16" s="157" t="str">
        <f t="shared" ca="1" si="22"/>
        <v/>
      </c>
      <c r="BZ16" s="157" t="str">
        <f t="shared" ca="1" si="23"/>
        <v/>
      </c>
      <c r="CA16" s="132" t="str">
        <f t="shared" si="5"/>
        <v/>
      </c>
      <c r="CB16" s="88"/>
      <c r="CC16" s="124">
        <v>8</v>
      </c>
      <c r="CD16" s="125" t="e">
        <f>HLOOKUP(Report!CC16,Behaviour!$H$2:$K$3,2,FALSE)</f>
        <v>#N/A</v>
      </c>
      <c r="CE16" s="126" t="e">
        <f t="shared" ca="1" si="24"/>
        <v>#N/A</v>
      </c>
      <c r="CF16" s="127" t="e">
        <f ca="1">CE16+VLOOKUP(CC16,Code!$B$2:$C$6,2,FALSE)</f>
        <v>#N/A</v>
      </c>
      <c r="CG16" s="128" t="e">
        <f ca="1">IF(CC16=0,"",IF(I16="F",AC16&amp;" "&amp;VLOOKUP(CF16,Behaviour!D:I,2,FALSE)&amp;" ",AC16&amp;" "&amp;VLOOKUP(CF16,Behaviour!D:I,4,FALSE)&amp;" "))</f>
        <v>#N/A</v>
      </c>
      <c r="CH16" s="89"/>
      <c r="CI16" s="89"/>
      <c r="CJ16" s="266">
        <f ca="1">'Front Sheet'!CM20</f>
        <v>0</v>
      </c>
      <c r="CK16" s="266" t="str">
        <f ca="1">'Front Sheet'!CI20</f>
        <v/>
      </c>
      <c r="CL16" s="89" t="str">
        <f ca="1">IF(CJ16=0,"",VLOOKUP(CJ16,Code!$B$59:$D$61,2,FALSE))</f>
        <v/>
      </c>
      <c r="CM16" s="89" t="str">
        <f ca="1">IF(CJ16=0,"",VLOOKUP(CJ16,Code!$B$59:$D$61,3,FALSE))</f>
        <v/>
      </c>
      <c r="CN16" s="89" t="e">
        <f t="shared" ca="1" si="25"/>
        <v>#VALUE!</v>
      </c>
      <c r="CO16" s="89" t="e">
        <f t="shared" ca="1" si="6"/>
        <v>#VALUE!</v>
      </c>
      <c r="CP16" s="89" t="e">
        <f t="shared" ca="1" si="7"/>
        <v>#VALUE!</v>
      </c>
      <c r="CQ16" s="89" t="e">
        <f t="shared" ca="1" si="26"/>
        <v>#VALUE!</v>
      </c>
      <c r="CR16" s="89" t="str">
        <f t="shared" ca="1" si="27"/>
        <v/>
      </c>
      <c r="CS16" s="89"/>
      <c r="CT16" s="89"/>
      <c r="CU16" s="89" t="str">
        <f t="shared" ca="1" si="8"/>
        <v/>
      </c>
      <c r="CV16" s="89"/>
      <c r="CW16" s="89"/>
      <c r="CX16" s="183" t="str">
        <f t="shared" ca="1" si="28"/>
        <v/>
      </c>
      <c r="CY16" s="22" t="e">
        <f t="shared" ca="1" si="29"/>
        <v>#VALUE!</v>
      </c>
      <c r="CZ16" s="22"/>
      <c r="DA16" s="22"/>
      <c r="DB16" s="433"/>
      <c r="DC16" s="108" t="e">
        <f t="shared" ca="1" si="30"/>
        <v>#VALUE!</v>
      </c>
      <c r="DD16" s="112" t="e">
        <f ca="1">VLOOKUP(Report!DC16,Code!$B$24:$C$32,2,FALSE)</f>
        <v>#VALUE!</v>
      </c>
      <c r="DE16" s="108" t="e">
        <f ca="1">VLOOKUP(Report!DC16,Code!$B$24:$D$32,3,FALSE)</f>
        <v>#VALUE!</v>
      </c>
      <c r="DF16" s="108" t="e">
        <f t="shared" ca="1" si="31"/>
        <v>#VALUE!</v>
      </c>
      <c r="DG16" s="108" t="e">
        <f t="shared" ca="1" si="9"/>
        <v>#VALUE!</v>
      </c>
      <c r="DH16" s="169" t="str">
        <f t="shared" ca="1" si="10"/>
        <v xml:space="preserve"> </v>
      </c>
      <c r="DI16" s="170"/>
      <c r="DJ16" s="170"/>
      <c r="DK16" s="170"/>
      <c r="DL16" s="170"/>
      <c r="DM16" s="88"/>
      <c r="DN16" s="88"/>
      <c r="DO16" s="177"/>
      <c r="DP16" s="178" t="e">
        <f>VLOOKUP(Report!DO16,Code!$B$40:$D$42,2,FALSE)</f>
        <v>#N/A</v>
      </c>
      <c r="DQ16" s="179" t="e">
        <f>VLOOKUP(Report!DO16,Code!$B$40:$D$42,3,FALSE)</f>
        <v>#N/A</v>
      </c>
      <c r="DR16" s="180" t="e">
        <f t="shared" ca="1" si="35"/>
        <v>#N/A</v>
      </c>
      <c r="DS16" s="221"/>
      <c r="DT16" s="222" t="e">
        <f t="shared" ca="1" si="33"/>
        <v>#N/A</v>
      </c>
      <c r="DU16" s="181" t="s">
        <v>208</v>
      </c>
      <c r="DV16" s="181" t="s">
        <v>208</v>
      </c>
      <c r="DW16" s="181" t="s">
        <v>208</v>
      </c>
      <c r="DX16" s="115" t="str">
        <f t="shared" si="13"/>
        <v/>
      </c>
      <c r="DY16" s="115"/>
      <c r="DZ16" s="115"/>
      <c r="EA16" s="115"/>
      <c r="EB16" s="98"/>
      <c r="EC16" s="98" t="str">
        <f t="shared" si="38"/>
        <v/>
      </c>
      <c r="ED16" s="307" t="str">
        <f>EC16</f>
        <v/>
      </c>
    </row>
    <row r="17" spans="5:134" s="223" customFormat="1" ht="126" customHeight="1" thickTop="1" thickBot="1" x14ac:dyDescent="0.45">
      <c r="E17" s="253">
        <v>9</v>
      </c>
      <c r="G17" s="239" t="str">
        <f>'Front Sheet'!AE21</f>
        <v/>
      </c>
      <c r="H17" s="198" t="str">
        <f>'Front Sheet'!AF21</f>
        <v xml:space="preserve">  </v>
      </c>
      <c r="I17" s="190"/>
      <c r="J17" s="193"/>
      <c r="K17" s="193"/>
      <c r="L17" s="193"/>
      <c r="M17" s="193"/>
      <c r="N17" s="193"/>
      <c r="O17" s="193"/>
      <c r="P17" s="193"/>
      <c r="Q17" s="193"/>
      <c r="R17" s="193"/>
      <c r="S17" s="193"/>
      <c r="T17" s="90"/>
      <c r="U17" s="95" t="str">
        <f t="shared" si="15"/>
        <v>Type_2</v>
      </c>
      <c r="V17" s="256" t="str">
        <f>'Front Sheet'!AJ21</f>
        <v/>
      </c>
      <c r="W17" s="257" t="e">
        <f t="shared" ca="1" si="16"/>
        <v>#N/A</v>
      </c>
      <c r="X17" s="257" t="str">
        <f>'Front Sheet'!AM21</f>
        <v/>
      </c>
      <c r="Y17" s="47" t="e">
        <f t="shared" ca="1" si="17"/>
        <v>#N/A</v>
      </c>
      <c r="Z17" s="47" t="e">
        <f t="shared" ca="1" si="18"/>
        <v>#N/A</v>
      </c>
      <c r="AA17" s="47"/>
      <c r="AB17" s="82" t="str">
        <f t="shared" si="36"/>
        <v>he</v>
      </c>
      <c r="AC17" s="82" t="str">
        <f t="shared" si="37"/>
        <v>He</v>
      </c>
      <c r="AD17" s="82" t="str">
        <f t="shared" si="2"/>
        <v>his</v>
      </c>
      <c r="AE17" s="83" t="str">
        <f t="shared" si="3"/>
        <v>His</v>
      </c>
      <c r="AF17" s="94"/>
      <c r="AG17" s="94"/>
      <c r="AH17" s="191"/>
      <c r="AI17" s="84" t="e">
        <f>HLOOKUP(Report!AH17,Person!$H$2:$L$3,2,FALSE)</f>
        <v>#N/A</v>
      </c>
      <c r="AJ17" s="85" t="e">
        <f t="shared" ca="1" si="19"/>
        <v>#N/A</v>
      </c>
      <c r="AK17" s="86" t="str">
        <f>IF(AH17=0,"",AJ17+VLOOKUP(AH17,Code!$B$2:$C$6,2,FALSE))</f>
        <v/>
      </c>
      <c r="AL17" s="143" t="str">
        <f>IF(AH17=0,"",IF(I17="F",G17&amp;" "&amp;VLOOKUP(AK17,Person!D:I,2,FALSE),G17&amp;" "&amp;VLOOKUP(AK17,Person!D:I,4,FALSE)))</f>
        <v/>
      </c>
      <c r="AM17" s="89"/>
      <c r="AN17" s="89"/>
      <c r="AO17" s="89"/>
      <c r="AP17" s="89"/>
      <c r="AQ17" s="89"/>
      <c r="AR17" s="89"/>
      <c r="AS17" s="88"/>
      <c r="AT17" s="189"/>
      <c r="AU17" s="147" t="e">
        <f>VLOOKUP(AT17,Code!$B$51:$D$55,2,FALSE)</f>
        <v>#N/A</v>
      </c>
      <c r="AV17" s="88" t="e">
        <f ca="1">RANDBETWEEN(1,VLOOKUP(AT17,Code!$B$51:$D$55,3,FALSE))</f>
        <v>#N/A</v>
      </c>
      <c r="AW17" s="89"/>
      <c r="AX17" s="143" t="str">
        <f t="shared" ca="1" si="4"/>
        <v/>
      </c>
      <c r="AY17" s="88"/>
      <c r="AZ17" s="88"/>
      <c r="BA17" s="188"/>
      <c r="BB17" s="84" t="e">
        <f>HLOOKUP(Report!BA17,Homework!$I$2:$L$3,2,FALSE)</f>
        <v>#N/A</v>
      </c>
      <c r="BC17" s="85" t="e">
        <f t="shared" ca="1" si="20"/>
        <v>#N/A</v>
      </c>
      <c r="BD17" s="86" t="str">
        <f>IF(BA17=0,"",BC17+VLOOKUP(BA17,Code!$B$2:$C$6,2,FALSE))</f>
        <v/>
      </c>
      <c r="BE17" s="86" t="str">
        <f>IF(AND(VLOOKUP(BD17,Homework!D:J,2,FALSE)="'s ",RIGHT(G17,1)="s"),"' ",IF(VLOOKUP(BD17,Homework!D:J,2,FALSE)="'s ","'s "," "))</f>
        <v xml:space="preserve"> </v>
      </c>
      <c r="BF17" s="87" t="str">
        <f>IF(BA17=0,"",IF(I17="F"," "&amp;G17&amp;BE17&amp;VLOOKUP(BD17,Homework!D:J,3,FALSE)," "&amp;G17&amp;BE17&amp;VLOOKUP(BD17,Homework!D:J,5,FALSE)))</f>
        <v/>
      </c>
      <c r="BG17" s="87"/>
      <c r="BH17" s="87"/>
      <c r="BI17" s="87"/>
      <c r="BJ17" s="87"/>
      <c r="BK17" s="87"/>
      <c r="BL17" s="87"/>
      <c r="BM17" s="88"/>
      <c r="BN17" s="88"/>
      <c r="BO17" s="184"/>
      <c r="BP17" s="185" t="e">
        <f>VLOOKUP(BO17,Code!$B$45:$D$48,2,FALSE)</f>
        <v>#N/A</v>
      </c>
      <c r="BQ17" s="186" t="e">
        <f>VLOOKUP(BO17,Code!$B$45:$D$48,3,FALSE)</f>
        <v>#N/A</v>
      </c>
      <c r="BR17" s="186" t="e">
        <f t="shared" ca="1" si="21"/>
        <v>#N/A</v>
      </c>
      <c r="BS17" s="186"/>
      <c r="BT17" s="187" t="s">
        <v>219</v>
      </c>
      <c r="BU17" s="187" t="s">
        <v>220</v>
      </c>
      <c r="BV17" s="187" t="s">
        <v>225</v>
      </c>
      <c r="BW17" s="195"/>
      <c r="BX17" s="195"/>
      <c r="BY17" s="157" t="str">
        <f t="shared" ca="1" si="22"/>
        <v/>
      </c>
      <c r="BZ17" s="157" t="str">
        <f t="shared" ca="1" si="23"/>
        <v/>
      </c>
      <c r="CA17" s="132" t="str">
        <f t="shared" si="5"/>
        <v/>
      </c>
      <c r="CB17" s="88"/>
      <c r="CC17" s="124">
        <v>9</v>
      </c>
      <c r="CD17" s="125" t="e">
        <f>HLOOKUP(Report!CC17,Behaviour!$H$2:$K$3,2,FALSE)</f>
        <v>#N/A</v>
      </c>
      <c r="CE17" s="126" t="e">
        <f t="shared" ca="1" si="24"/>
        <v>#N/A</v>
      </c>
      <c r="CF17" s="127" t="e">
        <f ca="1">CE17+VLOOKUP(CC17,Code!$B$2:$C$6,2,FALSE)</f>
        <v>#N/A</v>
      </c>
      <c r="CG17" s="128" t="e">
        <f ca="1">IF(CC17=0,"",IF(I17="F",AC17&amp;" "&amp;VLOOKUP(CF17,Behaviour!D:I,2,FALSE)&amp;" ",AC17&amp;" "&amp;VLOOKUP(CF17,Behaviour!D:I,4,FALSE)&amp;" "))</f>
        <v>#N/A</v>
      </c>
      <c r="CH17" s="89"/>
      <c r="CI17" s="89"/>
      <c r="CJ17" s="266">
        <f ca="1">'Front Sheet'!CM21</f>
        <v>0</v>
      </c>
      <c r="CK17" s="266" t="str">
        <f ca="1">'Front Sheet'!CI21</f>
        <v/>
      </c>
      <c r="CL17" s="89" t="str">
        <f ca="1">IF(CJ17=0,"",VLOOKUP(CJ17,Code!$B$59:$D$61,2,FALSE))</f>
        <v/>
      </c>
      <c r="CM17" s="89" t="str">
        <f ca="1">IF(CJ17=0,"",VLOOKUP(CJ17,Code!$B$59:$D$61,3,FALSE))</f>
        <v/>
      </c>
      <c r="CN17" s="89" t="e">
        <f t="shared" ca="1" si="25"/>
        <v>#VALUE!</v>
      </c>
      <c r="CO17" s="89" t="e">
        <f t="shared" ca="1" si="6"/>
        <v>#VALUE!</v>
      </c>
      <c r="CP17" s="89" t="e">
        <f t="shared" ca="1" si="7"/>
        <v>#VALUE!</v>
      </c>
      <c r="CQ17" s="89" t="e">
        <f t="shared" ca="1" si="26"/>
        <v>#VALUE!</v>
      </c>
      <c r="CR17" s="89" t="str">
        <f t="shared" ca="1" si="27"/>
        <v/>
      </c>
      <c r="CS17" s="89"/>
      <c r="CT17" s="89"/>
      <c r="CU17" s="89" t="str">
        <f t="shared" ca="1" si="8"/>
        <v/>
      </c>
      <c r="CV17" s="89"/>
      <c r="CW17" s="89"/>
      <c r="CX17" s="183" t="str">
        <f t="shared" ca="1" si="28"/>
        <v/>
      </c>
      <c r="CY17" s="22" t="e">
        <f t="shared" ca="1" si="29"/>
        <v>#VALUE!</v>
      </c>
      <c r="CZ17" s="22"/>
      <c r="DA17" s="22"/>
      <c r="DB17" s="433"/>
      <c r="DC17" s="108" t="e">
        <f t="shared" ca="1" si="30"/>
        <v>#VALUE!</v>
      </c>
      <c r="DD17" s="112" t="e">
        <f ca="1">VLOOKUP(Report!DC17,Code!$B$24:$C$32,2,FALSE)</f>
        <v>#VALUE!</v>
      </c>
      <c r="DE17" s="108" t="e">
        <f ca="1">VLOOKUP(Report!DC17,Code!$B$24:$D$32,3,FALSE)</f>
        <v>#VALUE!</v>
      </c>
      <c r="DF17" s="108" t="e">
        <f t="shared" ca="1" si="31"/>
        <v>#VALUE!</v>
      </c>
      <c r="DG17" s="108" t="e">
        <f t="shared" ca="1" si="9"/>
        <v>#VALUE!</v>
      </c>
      <c r="DH17" s="169" t="str">
        <f t="shared" ca="1" si="10"/>
        <v xml:space="preserve"> </v>
      </c>
      <c r="DI17" s="170"/>
      <c r="DJ17" s="170"/>
      <c r="DK17" s="170"/>
      <c r="DL17" s="170"/>
      <c r="DM17" s="88"/>
      <c r="DN17" s="88"/>
      <c r="DO17" s="177"/>
      <c r="DP17" s="178" t="e">
        <f>VLOOKUP(Report!DO17,Code!$B$40:$D$42,2,FALSE)</f>
        <v>#N/A</v>
      </c>
      <c r="DQ17" s="179" t="e">
        <f>VLOOKUP(Report!DO17,Code!$B$40:$D$42,3,FALSE)</f>
        <v>#N/A</v>
      </c>
      <c r="DR17" s="180" t="e">
        <f t="shared" ca="1" si="35"/>
        <v>#N/A</v>
      </c>
      <c r="DS17" s="221"/>
      <c r="DT17" s="222" t="e">
        <f t="shared" ca="1" si="33"/>
        <v>#N/A</v>
      </c>
      <c r="DU17" s="181" t="s">
        <v>208</v>
      </c>
      <c r="DV17" s="181" t="s">
        <v>208</v>
      </c>
      <c r="DW17" s="181" t="s">
        <v>208</v>
      </c>
      <c r="DX17" s="115" t="str">
        <f t="shared" si="13"/>
        <v/>
      </c>
      <c r="DY17" s="115"/>
      <c r="DZ17" s="115"/>
      <c r="EA17" s="115"/>
      <c r="EB17" s="98"/>
      <c r="EC17" s="98" t="str">
        <f t="shared" si="38"/>
        <v/>
      </c>
      <c r="ED17" s="307" t="str">
        <f t="shared" si="39"/>
        <v/>
      </c>
    </row>
    <row r="18" spans="5:134" s="223" customFormat="1" ht="126" customHeight="1" thickTop="1" thickBot="1" x14ac:dyDescent="0.45">
      <c r="E18" s="253">
        <v>10</v>
      </c>
      <c r="G18" s="239" t="str">
        <f>'Front Sheet'!AE22</f>
        <v/>
      </c>
      <c r="H18" s="198" t="str">
        <f>'Front Sheet'!AF22</f>
        <v xml:space="preserve">  </v>
      </c>
      <c r="I18" s="190"/>
      <c r="J18" s="193"/>
      <c r="K18" s="193"/>
      <c r="L18" s="193"/>
      <c r="M18" s="193"/>
      <c r="N18" s="193"/>
      <c r="O18" s="193"/>
      <c r="P18" s="193"/>
      <c r="Q18" s="193"/>
      <c r="R18" s="193"/>
      <c r="S18" s="193"/>
      <c r="T18" s="90"/>
      <c r="U18" s="95" t="str">
        <f t="shared" si="15"/>
        <v>Type_2</v>
      </c>
      <c r="V18" s="256" t="str">
        <f>'Front Sheet'!AJ22</f>
        <v/>
      </c>
      <c r="W18" s="257" t="e">
        <f t="shared" ca="1" si="16"/>
        <v>#N/A</v>
      </c>
      <c r="X18" s="257" t="str">
        <f>'Front Sheet'!AM22</f>
        <v/>
      </c>
      <c r="Y18" s="47" t="e">
        <f t="shared" ca="1" si="17"/>
        <v>#N/A</v>
      </c>
      <c r="Z18" s="47" t="e">
        <f t="shared" ca="1" si="18"/>
        <v>#N/A</v>
      </c>
      <c r="AA18" s="47"/>
      <c r="AB18" s="82" t="str">
        <f t="shared" si="36"/>
        <v>he</v>
      </c>
      <c r="AC18" s="82" t="str">
        <f t="shared" si="37"/>
        <v>He</v>
      </c>
      <c r="AD18" s="82" t="str">
        <f t="shared" si="2"/>
        <v>his</v>
      </c>
      <c r="AE18" s="83" t="str">
        <f t="shared" si="3"/>
        <v>His</v>
      </c>
      <c r="AF18" s="94"/>
      <c r="AG18" s="94"/>
      <c r="AH18" s="191"/>
      <c r="AI18" s="84" t="e">
        <f>HLOOKUP(Report!AH18,Person!$H$2:$L$3,2,FALSE)</f>
        <v>#N/A</v>
      </c>
      <c r="AJ18" s="85" t="e">
        <f t="shared" ca="1" si="19"/>
        <v>#N/A</v>
      </c>
      <c r="AK18" s="86" t="str">
        <f>IF(AH18=0,"",AJ18+VLOOKUP(AH18,Code!$B$2:$C$6,2,FALSE))</f>
        <v/>
      </c>
      <c r="AL18" s="143" t="str">
        <f>IF(AH18=0,"",IF(I18="F",G18&amp;" "&amp;VLOOKUP(AK18,Person!D:I,2,FALSE),G18&amp;" "&amp;VLOOKUP(AK18,Person!D:I,4,FALSE)))</f>
        <v/>
      </c>
      <c r="AM18" s="89"/>
      <c r="AN18" s="89"/>
      <c r="AO18" s="89"/>
      <c r="AP18" s="89"/>
      <c r="AQ18" s="89"/>
      <c r="AR18" s="89"/>
      <c r="AS18" s="88"/>
      <c r="AT18" s="189"/>
      <c r="AU18" s="147" t="e">
        <f>VLOOKUP(AT18,Code!$B$51:$D$55,2,FALSE)</f>
        <v>#N/A</v>
      </c>
      <c r="AV18" s="88" t="e">
        <f ca="1">RANDBETWEEN(1,VLOOKUP(AT18,Code!$B$51:$D$55,3,FALSE))</f>
        <v>#N/A</v>
      </c>
      <c r="AW18" s="89"/>
      <c r="AX18" s="143" t="str">
        <f t="shared" ca="1" si="4"/>
        <v/>
      </c>
      <c r="AY18" s="88"/>
      <c r="AZ18" s="88"/>
      <c r="BA18" s="188"/>
      <c r="BB18" s="84" t="e">
        <f>HLOOKUP(Report!BA18,Homework!$I$2:$L$3,2,FALSE)</f>
        <v>#N/A</v>
      </c>
      <c r="BC18" s="85" t="e">
        <f t="shared" ca="1" si="20"/>
        <v>#N/A</v>
      </c>
      <c r="BD18" s="86" t="str">
        <f>IF(BA18=0,"",BC18+VLOOKUP(BA18,Code!$B$2:$C$6,2,FALSE))</f>
        <v/>
      </c>
      <c r="BE18" s="86" t="str">
        <f>IF(AND(VLOOKUP(BD18,Homework!D:J,2,FALSE)="'s ",RIGHT(G18,1)="s"),"' ",IF(VLOOKUP(BD18,Homework!D:J,2,FALSE)="'s ","'s "," "))</f>
        <v xml:space="preserve"> </v>
      </c>
      <c r="BF18" s="87" t="str">
        <f>IF(BA18=0,"",IF(I18="F"," "&amp;G18&amp;BE18&amp;VLOOKUP(BD18,Homework!D:J,3,FALSE)," "&amp;G18&amp;BE18&amp;VLOOKUP(BD18,Homework!D:J,5,FALSE)))</f>
        <v/>
      </c>
      <c r="BG18" s="87"/>
      <c r="BH18" s="87"/>
      <c r="BI18" s="87"/>
      <c r="BJ18" s="87"/>
      <c r="BK18" s="87"/>
      <c r="BL18" s="87"/>
      <c r="BM18" s="88"/>
      <c r="BN18" s="88"/>
      <c r="BO18" s="184"/>
      <c r="BP18" s="185" t="e">
        <f>VLOOKUP(BO18,Code!$B$45:$D$48,2,FALSE)</f>
        <v>#N/A</v>
      </c>
      <c r="BQ18" s="186" t="e">
        <f>VLOOKUP(BO18,Code!$B$45:$D$48,3,FALSE)</f>
        <v>#N/A</v>
      </c>
      <c r="BR18" s="186" t="e">
        <f t="shared" ca="1" si="21"/>
        <v>#N/A</v>
      </c>
      <c r="BS18" s="186"/>
      <c r="BT18" s="187" t="s">
        <v>219</v>
      </c>
      <c r="BU18" s="187" t="s">
        <v>220</v>
      </c>
      <c r="BV18" s="187" t="s">
        <v>225</v>
      </c>
      <c r="BW18" s="195"/>
      <c r="BX18" s="195"/>
      <c r="BY18" s="157" t="str">
        <f t="shared" ca="1" si="22"/>
        <v/>
      </c>
      <c r="BZ18" s="157" t="str">
        <f t="shared" ca="1" si="23"/>
        <v/>
      </c>
      <c r="CA18" s="132" t="str">
        <f t="shared" si="5"/>
        <v/>
      </c>
      <c r="CB18" s="88"/>
      <c r="CC18" s="124">
        <v>10</v>
      </c>
      <c r="CD18" s="125" t="e">
        <f>HLOOKUP(Report!CC18,Behaviour!$H$2:$K$3,2,FALSE)</f>
        <v>#N/A</v>
      </c>
      <c r="CE18" s="126" t="e">
        <f t="shared" ca="1" si="24"/>
        <v>#N/A</v>
      </c>
      <c r="CF18" s="127" t="e">
        <f ca="1">CE18+VLOOKUP(CC18,Code!$B$2:$C$6,2,FALSE)</f>
        <v>#N/A</v>
      </c>
      <c r="CG18" s="128" t="e">
        <f ca="1">IF(CC18=0,"",IF(I18="F",AC18&amp;" "&amp;VLOOKUP(CF18,Behaviour!D:I,2,FALSE)&amp;" ",AC18&amp;" "&amp;VLOOKUP(CF18,Behaviour!D:I,4,FALSE)&amp;" "))</f>
        <v>#N/A</v>
      </c>
      <c r="CH18" s="89"/>
      <c r="CI18" s="89"/>
      <c r="CJ18" s="266">
        <f ca="1">'Front Sheet'!CM22</f>
        <v>0</v>
      </c>
      <c r="CK18" s="266" t="str">
        <f ca="1">'Front Sheet'!CI22</f>
        <v/>
      </c>
      <c r="CL18" s="89" t="str">
        <f ca="1">IF(CJ18=0,"",VLOOKUP(CJ18,Code!$B$59:$D$61,2,FALSE))</f>
        <v/>
      </c>
      <c r="CM18" s="89" t="str">
        <f ca="1">IF(CJ18=0,"",VLOOKUP(CJ18,Code!$B$59:$D$61,3,FALSE))</f>
        <v/>
      </c>
      <c r="CN18" s="89" t="e">
        <f t="shared" ca="1" si="25"/>
        <v>#VALUE!</v>
      </c>
      <c r="CO18" s="89" t="e">
        <f t="shared" ca="1" si="6"/>
        <v>#VALUE!</v>
      </c>
      <c r="CP18" s="89" t="e">
        <f t="shared" ca="1" si="7"/>
        <v>#VALUE!</v>
      </c>
      <c r="CQ18" s="89" t="e">
        <f t="shared" ca="1" si="26"/>
        <v>#VALUE!</v>
      </c>
      <c r="CR18" s="89" t="str">
        <f t="shared" ca="1" si="27"/>
        <v/>
      </c>
      <c r="CS18" s="89"/>
      <c r="CT18" s="89"/>
      <c r="CU18" s="89" t="str">
        <f t="shared" ca="1" si="8"/>
        <v/>
      </c>
      <c r="CV18" s="89"/>
      <c r="CW18" s="89"/>
      <c r="CX18" s="183" t="str">
        <f t="shared" ca="1" si="28"/>
        <v/>
      </c>
      <c r="CY18" s="22" t="e">
        <f t="shared" ca="1" si="29"/>
        <v>#VALUE!</v>
      </c>
      <c r="CZ18" s="22"/>
      <c r="DA18" s="22"/>
      <c r="DB18" s="433"/>
      <c r="DC18" s="108" t="e">
        <f t="shared" ca="1" si="30"/>
        <v>#VALUE!</v>
      </c>
      <c r="DD18" s="112" t="e">
        <f ca="1">VLOOKUP(Report!DC18,Code!$B$24:$C$32,2,FALSE)</f>
        <v>#VALUE!</v>
      </c>
      <c r="DE18" s="108" t="e">
        <f ca="1">VLOOKUP(Report!DC18,Code!$B$24:$D$32,3,FALSE)</f>
        <v>#VALUE!</v>
      </c>
      <c r="DF18" s="108" t="e">
        <f t="shared" ca="1" si="31"/>
        <v>#VALUE!</v>
      </c>
      <c r="DG18" s="108" t="e">
        <f t="shared" ca="1" si="9"/>
        <v>#VALUE!</v>
      </c>
      <c r="DH18" s="169" t="str">
        <f t="shared" ca="1" si="10"/>
        <v xml:space="preserve"> </v>
      </c>
      <c r="DI18" s="170"/>
      <c r="DJ18" s="170"/>
      <c r="DK18" s="170"/>
      <c r="DL18" s="170"/>
      <c r="DM18" s="88"/>
      <c r="DN18" s="88"/>
      <c r="DO18" s="177"/>
      <c r="DP18" s="178" t="e">
        <f>VLOOKUP(Report!DO18,Code!$B$40:$D$42,2,FALSE)</f>
        <v>#N/A</v>
      </c>
      <c r="DQ18" s="179" t="e">
        <f>VLOOKUP(Report!DO18,Code!$B$40:$D$42,3,FALSE)</f>
        <v>#N/A</v>
      </c>
      <c r="DR18" s="180" t="e">
        <f t="shared" ca="1" si="35"/>
        <v>#N/A</v>
      </c>
      <c r="DS18" s="221"/>
      <c r="DT18" s="222" t="e">
        <f t="shared" ca="1" si="33"/>
        <v>#N/A</v>
      </c>
      <c r="DU18" s="181" t="s">
        <v>208</v>
      </c>
      <c r="DV18" s="181" t="s">
        <v>208</v>
      </c>
      <c r="DW18" s="181" t="s">
        <v>208</v>
      </c>
      <c r="DX18" s="115" t="str">
        <f t="shared" si="13"/>
        <v/>
      </c>
      <c r="DY18" s="115"/>
      <c r="DZ18" s="115"/>
      <c r="EA18" s="115"/>
      <c r="EB18" s="98"/>
      <c r="EC18" s="98" t="str">
        <f t="shared" si="38"/>
        <v/>
      </c>
      <c r="ED18" s="307" t="str">
        <f t="shared" ref="ED18:ED23" si="40">EC18</f>
        <v/>
      </c>
    </row>
    <row r="19" spans="5:134" s="223" customFormat="1" ht="126" hidden="1" customHeight="1" thickTop="1" thickBot="1" x14ac:dyDescent="0.45">
      <c r="E19" s="253">
        <v>11</v>
      </c>
      <c r="G19" s="239" t="str">
        <f>'Front Sheet'!AE23</f>
        <v/>
      </c>
      <c r="H19" s="198" t="str">
        <f>'Front Sheet'!AF23</f>
        <v xml:space="preserve">  </v>
      </c>
      <c r="I19" s="190"/>
      <c r="J19" s="193"/>
      <c r="K19" s="193"/>
      <c r="L19" s="193"/>
      <c r="M19" s="193"/>
      <c r="N19" s="193"/>
      <c r="O19" s="193"/>
      <c r="P19" s="193"/>
      <c r="Q19" s="193"/>
      <c r="R19" s="193"/>
      <c r="S19" s="193"/>
      <c r="T19" s="90"/>
      <c r="U19" s="95" t="str">
        <f t="shared" si="15"/>
        <v>Type_2</v>
      </c>
      <c r="V19" s="256" t="str">
        <f>'Front Sheet'!AJ23</f>
        <v/>
      </c>
      <c r="W19" s="257" t="e">
        <f t="shared" ca="1" si="16"/>
        <v>#N/A</v>
      </c>
      <c r="X19" s="257" t="str">
        <f>'Front Sheet'!AM23</f>
        <v/>
      </c>
      <c r="Y19" s="47" t="e">
        <f t="shared" ca="1" si="17"/>
        <v>#N/A</v>
      </c>
      <c r="Z19" s="47" t="e">
        <f t="shared" ca="1" si="18"/>
        <v>#N/A</v>
      </c>
      <c r="AA19" s="47"/>
      <c r="AB19" s="82" t="str">
        <f t="shared" si="36"/>
        <v>he</v>
      </c>
      <c r="AC19" s="82" t="str">
        <f t="shared" si="37"/>
        <v>He</v>
      </c>
      <c r="AD19" s="82" t="str">
        <f t="shared" si="2"/>
        <v>his</v>
      </c>
      <c r="AE19" s="83" t="str">
        <f t="shared" si="3"/>
        <v>His</v>
      </c>
      <c r="AF19" s="94"/>
      <c r="AG19" s="94"/>
      <c r="AH19" s="191"/>
      <c r="AI19" s="84" t="e">
        <f>HLOOKUP(Report!AH19,Person!$H$2:$L$3,2,FALSE)</f>
        <v>#N/A</v>
      </c>
      <c r="AJ19" s="85" t="e">
        <f t="shared" ca="1" si="19"/>
        <v>#N/A</v>
      </c>
      <c r="AK19" s="86" t="str">
        <f>IF(AH19=0,"",AJ19+VLOOKUP(AH19,Code!$B$2:$C$6,2,FALSE))</f>
        <v/>
      </c>
      <c r="AL19" s="143" t="str">
        <f>IF(AH19=0,"",IF(I19="F",G19&amp;" "&amp;VLOOKUP(AK19,Person!D:I,2,FALSE),G19&amp;" "&amp;VLOOKUP(AK19,Person!D:I,4,FALSE)))</f>
        <v/>
      </c>
      <c r="AM19" s="89"/>
      <c r="AN19" s="89"/>
      <c r="AO19" s="89"/>
      <c r="AP19" s="89"/>
      <c r="AQ19" s="89"/>
      <c r="AR19" s="89"/>
      <c r="AS19" s="88"/>
      <c r="AT19" s="189"/>
      <c r="AU19" s="147" t="e">
        <f>VLOOKUP(AT19,Code!$B$51:$D$55,2,FALSE)</f>
        <v>#N/A</v>
      </c>
      <c r="AV19" s="88" t="e">
        <f ca="1">RANDBETWEEN(1,VLOOKUP(AT19,Code!$B$51:$D$55,3,FALSE))</f>
        <v>#N/A</v>
      </c>
      <c r="AW19" s="89"/>
      <c r="AX19" s="143" t="str">
        <f t="shared" ca="1" si="4"/>
        <v/>
      </c>
      <c r="AY19" s="88"/>
      <c r="AZ19" s="88"/>
      <c r="BA19" s="188"/>
      <c r="BB19" s="84" t="e">
        <f>HLOOKUP(Report!BA19,Homework!$I$2:$L$3,2,FALSE)</f>
        <v>#N/A</v>
      </c>
      <c r="BC19" s="85" t="e">
        <f t="shared" ca="1" si="20"/>
        <v>#N/A</v>
      </c>
      <c r="BD19" s="86" t="str">
        <f>IF(BA19=0,"",BC19+VLOOKUP(BA19,Code!$B$2:$C$6,2,FALSE))</f>
        <v/>
      </c>
      <c r="BE19" s="86" t="str">
        <f>IF(AND(VLOOKUP(BD19,Homework!D:J,2,FALSE)="'s ",RIGHT(G19,1)="s"),"' ",IF(VLOOKUP(BD19,Homework!D:J,2,FALSE)="'s ","'s "," "))</f>
        <v xml:space="preserve"> </v>
      </c>
      <c r="BF19" s="87" t="str">
        <f>IF(BA19=0,"",IF(I19="F"," "&amp;G19&amp;BE19&amp;VLOOKUP(BD19,Homework!D:J,3,FALSE)," "&amp;G19&amp;BE19&amp;VLOOKUP(BD19,Homework!D:J,5,FALSE)))</f>
        <v/>
      </c>
      <c r="BG19" s="87"/>
      <c r="BH19" s="87"/>
      <c r="BI19" s="87"/>
      <c r="BJ19" s="87"/>
      <c r="BK19" s="87"/>
      <c r="BL19" s="87"/>
      <c r="BM19" s="88"/>
      <c r="BN19" s="88"/>
      <c r="BO19" s="184"/>
      <c r="BP19" s="185" t="e">
        <f>VLOOKUP(BO19,Code!$B$45:$D$48,2,FALSE)</f>
        <v>#N/A</v>
      </c>
      <c r="BQ19" s="186" t="e">
        <f>VLOOKUP(BO19,Code!$B$45:$D$48,3,FALSE)</f>
        <v>#N/A</v>
      </c>
      <c r="BR19" s="186" t="e">
        <f t="shared" ca="1" si="21"/>
        <v>#N/A</v>
      </c>
      <c r="BS19" s="186"/>
      <c r="BT19" s="187" t="s">
        <v>219</v>
      </c>
      <c r="BU19" s="187" t="s">
        <v>220</v>
      </c>
      <c r="BV19" s="187" t="s">
        <v>225</v>
      </c>
      <c r="BW19" s="195"/>
      <c r="BX19" s="195"/>
      <c r="BY19" s="157" t="str">
        <f t="shared" ca="1" si="22"/>
        <v/>
      </c>
      <c r="BZ19" s="157" t="str">
        <f t="shared" ca="1" si="23"/>
        <v/>
      </c>
      <c r="CA19" s="132" t="str">
        <f t="shared" si="5"/>
        <v/>
      </c>
      <c r="CB19" s="88"/>
      <c r="CC19" s="124">
        <v>11</v>
      </c>
      <c r="CD19" s="125" t="e">
        <f>HLOOKUP(Report!CC19,Behaviour!$H$2:$K$3,2,FALSE)</f>
        <v>#N/A</v>
      </c>
      <c r="CE19" s="126" t="e">
        <f t="shared" ca="1" si="24"/>
        <v>#N/A</v>
      </c>
      <c r="CF19" s="127" t="e">
        <f ca="1">CE19+VLOOKUP(CC19,Code!$B$2:$C$6,2,FALSE)</f>
        <v>#N/A</v>
      </c>
      <c r="CG19" s="128" t="e">
        <f ca="1">IF(CC19=0,"",IF(I19="F",AC19&amp;" "&amp;VLOOKUP(CF19,Behaviour!D:I,2,FALSE)&amp;" ",AC19&amp;" "&amp;VLOOKUP(CF19,Behaviour!D:I,4,FALSE)&amp;" "))</f>
        <v>#N/A</v>
      </c>
      <c r="CH19" s="89"/>
      <c r="CI19" s="89"/>
      <c r="CJ19" s="266">
        <f ca="1">'Front Sheet'!CM23</f>
        <v>0</v>
      </c>
      <c r="CK19" s="266" t="str">
        <f ca="1">'Front Sheet'!CI23</f>
        <v/>
      </c>
      <c r="CL19" s="89" t="str">
        <f ca="1">IF(CJ19=0,"",VLOOKUP(CJ19,Code!$B$59:$D$61,2,FALSE))</f>
        <v/>
      </c>
      <c r="CM19" s="89" t="str">
        <f ca="1">IF(CJ19=0,"",VLOOKUP(CJ19,Code!$B$59:$D$61,3,FALSE))</f>
        <v/>
      </c>
      <c r="CN19" s="89" t="e">
        <f t="shared" ca="1" si="25"/>
        <v>#VALUE!</v>
      </c>
      <c r="CO19" s="89" t="e">
        <f t="shared" ca="1" si="6"/>
        <v>#VALUE!</v>
      </c>
      <c r="CP19" s="89" t="e">
        <f t="shared" ca="1" si="7"/>
        <v>#VALUE!</v>
      </c>
      <c r="CQ19" s="89" t="e">
        <f t="shared" ca="1" si="26"/>
        <v>#VALUE!</v>
      </c>
      <c r="CR19" s="89" t="str">
        <f t="shared" ca="1" si="27"/>
        <v/>
      </c>
      <c r="CS19" s="89"/>
      <c r="CT19" s="89"/>
      <c r="CU19" s="89" t="str">
        <f t="shared" ca="1" si="8"/>
        <v/>
      </c>
      <c r="CV19" s="89"/>
      <c r="CW19" s="89"/>
      <c r="CX19" s="183" t="str">
        <f t="shared" ca="1" si="28"/>
        <v/>
      </c>
      <c r="CY19" s="22" t="e">
        <f t="shared" ca="1" si="29"/>
        <v>#VALUE!</v>
      </c>
      <c r="CZ19" s="22"/>
      <c r="DA19" s="22"/>
      <c r="DB19" s="433"/>
      <c r="DC19" s="108" t="e">
        <f t="shared" ca="1" si="30"/>
        <v>#VALUE!</v>
      </c>
      <c r="DD19" s="112" t="e">
        <f ca="1">VLOOKUP(Report!DC19,Code!$B$24:$C$32,2,FALSE)</f>
        <v>#VALUE!</v>
      </c>
      <c r="DE19" s="108" t="e">
        <f ca="1">VLOOKUP(Report!DC19,Code!$B$24:$D$32,3,FALSE)</f>
        <v>#VALUE!</v>
      </c>
      <c r="DF19" s="108" t="e">
        <f t="shared" ca="1" si="31"/>
        <v>#VALUE!</v>
      </c>
      <c r="DG19" s="108" t="e">
        <f t="shared" ca="1" si="9"/>
        <v>#VALUE!</v>
      </c>
      <c r="DH19" s="169" t="str">
        <f t="shared" ca="1" si="10"/>
        <v xml:space="preserve"> </v>
      </c>
      <c r="DI19" s="170"/>
      <c r="DJ19" s="170"/>
      <c r="DK19" s="170"/>
      <c r="DL19" s="170"/>
      <c r="DM19" s="88"/>
      <c r="DN19" s="88"/>
      <c r="DO19" s="177"/>
      <c r="DP19" s="178" t="e">
        <f>VLOOKUP(Report!DO19,Code!$B$40:$D$42,2,FALSE)</f>
        <v>#N/A</v>
      </c>
      <c r="DQ19" s="179" t="e">
        <f>VLOOKUP(Report!DO19,Code!$B$40:$D$42,3,FALSE)</f>
        <v>#N/A</v>
      </c>
      <c r="DR19" s="180" t="e">
        <f t="shared" ca="1" si="35"/>
        <v>#N/A</v>
      </c>
      <c r="DS19" s="221"/>
      <c r="DT19" s="222" t="e">
        <f t="shared" ca="1" si="33"/>
        <v>#N/A</v>
      </c>
      <c r="DU19" s="181" t="s">
        <v>208</v>
      </c>
      <c r="DV19" s="181" t="s">
        <v>208</v>
      </c>
      <c r="DW19" s="181" t="s">
        <v>208</v>
      </c>
      <c r="DX19" s="115" t="str">
        <f t="shared" si="13"/>
        <v/>
      </c>
      <c r="DY19" s="115"/>
      <c r="DZ19" s="115"/>
      <c r="EA19" s="115"/>
      <c r="EB19" s="98"/>
      <c r="EC19" s="98" t="str">
        <f t="shared" si="38"/>
        <v/>
      </c>
      <c r="ED19" s="307" t="str">
        <f t="shared" si="40"/>
        <v/>
      </c>
    </row>
    <row r="20" spans="5:134" s="223" customFormat="1" ht="126" hidden="1" customHeight="1" thickTop="1" thickBot="1" x14ac:dyDescent="0.45">
      <c r="E20" s="253">
        <v>12</v>
      </c>
      <c r="G20" s="239" t="str">
        <f>'Front Sheet'!AE24</f>
        <v/>
      </c>
      <c r="H20" s="198" t="str">
        <f>'Front Sheet'!AF24</f>
        <v xml:space="preserve">  </v>
      </c>
      <c r="I20" s="190"/>
      <c r="J20" s="193"/>
      <c r="K20" s="193"/>
      <c r="L20" s="193"/>
      <c r="M20" s="193"/>
      <c r="N20" s="193"/>
      <c r="O20" s="193"/>
      <c r="P20" s="193"/>
      <c r="Q20" s="193"/>
      <c r="R20" s="193"/>
      <c r="S20" s="193"/>
      <c r="T20" s="90"/>
      <c r="U20" s="95" t="str">
        <f t="shared" si="15"/>
        <v>Type_2</v>
      </c>
      <c r="V20" s="256" t="str">
        <f>'Front Sheet'!AJ24</f>
        <v/>
      </c>
      <c r="W20" s="257" t="e">
        <f t="shared" ca="1" si="16"/>
        <v>#N/A</v>
      </c>
      <c r="X20" s="257" t="str">
        <f>'Front Sheet'!AM24</f>
        <v/>
      </c>
      <c r="Y20" s="47" t="e">
        <f t="shared" ca="1" si="17"/>
        <v>#N/A</v>
      </c>
      <c r="Z20" s="47" t="e">
        <f t="shared" ca="1" si="18"/>
        <v>#N/A</v>
      </c>
      <c r="AA20" s="47"/>
      <c r="AB20" s="82" t="str">
        <f t="shared" si="36"/>
        <v>he</v>
      </c>
      <c r="AC20" s="82" t="str">
        <f t="shared" si="37"/>
        <v>He</v>
      </c>
      <c r="AD20" s="82" t="str">
        <f t="shared" si="2"/>
        <v>his</v>
      </c>
      <c r="AE20" s="83" t="str">
        <f t="shared" si="3"/>
        <v>His</v>
      </c>
      <c r="AF20" s="94"/>
      <c r="AG20" s="94"/>
      <c r="AH20" s="191"/>
      <c r="AI20" s="84" t="e">
        <f>HLOOKUP(Report!AH20,Person!$H$2:$L$3,2,FALSE)</f>
        <v>#N/A</v>
      </c>
      <c r="AJ20" s="85" t="e">
        <f t="shared" ca="1" si="19"/>
        <v>#N/A</v>
      </c>
      <c r="AK20" s="86" t="str">
        <f>IF(AH20=0,"",AJ20+VLOOKUP(AH20,Code!$B$2:$C$6,2,FALSE))</f>
        <v/>
      </c>
      <c r="AL20" s="143" t="str">
        <f>IF(AH20=0,"",IF(I20="F",G20&amp;" "&amp;VLOOKUP(AK20,Person!D:I,2,FALSE),G20&amp;" "&amp;VLOOKUP(AK20,Person!D:I,4,FALSE)))</f>
        <v/>
      </c>
      <c r="AM20" s="89"/>
      <c r="AN20" s="89"/>
      <c r="AO20" s="89"/>
      <c r="AP20" s="89"/>
      <c r="AQ20" s="89"/>
      <c r="AR20" s="89"/>
      <c r="AS20" s="88"/>
      <c r="AT20" s="189"/>
      <c r="AU20" s="147" t="e">
        <f>VLOOKUP(AT20,Code!$B$51:$D$55,2,FALSE)</f>
        <v>#N/A</v>
      </c>
      <c r="AV20" s="88" t="e">
        <f ca="1">RANDBETWEEN(1,VLOOKUP(AT20,Code!$B$51:$D$55,3,FALSE))</f>
        <v>#N/A</v>
      </c>
      <c r="AW20" s="89"/>
      <c r="AX20" s="143" t="str">
        <f t="shared" ca="1" si="4"/>
        <v/>
      </c>
      <c r="AY20" s="88"/>
      <c r="AZ20" s="88"/>
      <c r="BA20" s="188"/>
      <c r="BB20" s="84" t="e">
        <f>HLOOKUP(Report!BA20,Homework!$I$2:$L$3,2,FALSE)</f>
        <v>#N/A</v>
      </c>
      <c r="BC20" s="85" t="e">
        <f t="shared" ca="1" si="20"/>
        <v>#N/A</v>
      </c>
      <c r="BD20" s="86" t="str">
        <f>IF(BA20=0,"",BC20+VLOOKUP(BA20,Code!$B$2:$C$6,2,FALSE))</f>
        <v/>
      </c>
      <c r="BE20" s="86" t="str">
        <f>IF(AND(VLOOKUP(BD20,Homework!D:J,2,FALSE)="'s ",RIGHT(G20,1)="s"),"' ",IF(VLOOKUP(BD20,Homework!D:J,2,FALSE)="'s ","'s "," "))</f>
        <v xml:space="preserve"> </v>
      </c>
      <c r="BF20" s="87" t="str">
        <f>IF(BA20=0,"",IF(I20="F"," "&amp;G20&amp;BE20&amp;VLOOKUP(BD20,Homework!D:J,3,FALSE)," "&amp;G20&amp;BE20&amp;VLOOKUP(BD20,Homework!D:J,5,FALSE)))</f>
        <v/>
      </c>
      <c r="BG20" s="87"/>
      <c r="BH20" s="87"/>
      <c r="BI20" s="87"/>
      <c r="BJ20" s="87"/>
      <c r="BK20" s="87"/>
      <c r="BL20" s="87"/>
      <c r="BM20" s="88"/>
      <c r="BN20" s="88"/>
      <c r="BO20" s="184"/>
      <c r="BP20" s="185" t="e">
        <f>VLOOKUP(BO20,Code!$B$45:$D$48,2,FALSE)</f>
        <v>#N/A</v>
      </c>
      <c r="BQ20" s="186" t="e">
        <f>VLOOKUP(BO20,Code!$B$45:$D$48,3,FALSE)</f>
        <v>#N/A</v>
      </c>
      <c r="BR20" s="186" t="e">
        <f t="shared" ca="1" si="21"/>
        <v>#N/A</v>
      </c>
      <c r="BS20" s="186"/>
      <c r="BT20" s="187" t="s">
        <v>219</v>
      </c>
      <c r="BU20" s="187" t="s">
        <v>220</v>
      </c>
      <c r="BV20" s="187" t="s">
        <v>225</v>
      </c>
      <c r="BW20" s="195"/>
      <c r="BX20" s="195"/>
      <c r="BY20" s="157" t="str">
        <f t="shared" ca="1" si="22"/>
        <v/>
      </c>
      <c r="BZ20" s="157" t="str">
        <f t="shared" ca="1" si="23"/>
        <v/>
      </c>
      <c r="CA20" s="132" t="str">
        <f t="shared" si="5"/>
        <v/>
      </c>
      <c r="CB20" s="88"/>
      <c r="CC20" s="124">
        <v>12</v>
      </c>
      <c r="CD20" s="125" t="e">
        <f>HLOOKUP(Report!CC20,Behaviour!$H$2:$K$3,2,FALSE)</f>
        <v>#N/A</v>
      </c>
      <c r="CE20" s="126" t="e">
        <f t="shared" ca="1" si="24"/>
        <v>#N/A</v>
      </c>
      <c r="CF20" s="127" t="e">
        <f ca="1">CE20+VLOOKUP(CC20,Code!$B$2:$C$6,2,FALSE)</f>
        <v>#N/A</v>
      </c>
      <c r="CG20" s="128" t="e">
        <f ca="1">IF(CC20=0,"",IF(I20="F",AC20&amp;" "&amp;VLOOKUP(CF20,Behaviour!D:I,2,FALSE)&amp;" ",AC20&amp;" "&amp;VLOOKUP(CF20,Behaviour!D:I,4,FALSE)&amp;" "))</f>
        <v>#N/A</v>
      </c>
      <c r="CH20" s="89"/>
      <c r="CI20" s="89"/>
      <c r="CJ20" s="266">
        <f ca="1">'Front Sheet'!CM24</f>
        <v>0</v>
      </c>
      <c r="CK20" s="266" t="str">
        <f ca="1">'Front Sheet'!CI24</f>
        <v/>
      </c>
      <c r="CL20" s="89" t="str">
        <f ca="1">IF(CJ20=0,"",VLOOKUP(CJ20,Code!$B$59:$D$61,2,FALSE))</f>
        <v/>
      </c>
      <c r="CM20" s="89" t="str">
        <f ca="1">IF(CJ20=0,"",VLOOKUP(CJ20,Code!$B$59:$D$61,3,FALSE))</f>
        <v/>
      </c>
      <c r="CN20" s="89" t="e">
        <f t="shared" ca="1" si="25"/>
        <v>#VALUE!</v>
      </c>
      <c r="CO20" s="89" t="e">
        <f t="shared" ca="1" si="6"/>
        <v>#VALUE!</v>
      </c>
      <c r="CP20" s="89" t="e">
        <f t="shared" ca="1" si="7"/>
        <v>#VALUE!</v>
      </c>
      <c r="CQ20" s="89" t="e">
        <f t="shared" ca="1" si="26"/>
        <v>#VALUE!</v>
      </c>
      <c r="CR20" s="89" t="str">
        <f t="shared" ca="1" si="27"/>
        <v/>
      </c>
      <c r="CS20" s="89"/>
      <c r="CT20" s="89"/>
      <c r="CU20" s="89" t="str">
        <f t="shared" ca="1" si="8"/>
        <v/>
      </c>
      <c r="CV20" s="89"/>
      <c r="CW20" s="89"/>
      <c r="CX20" s="183" t="str">
        <f t="shared" ca="1" si="28"/>
        <v/>
      </c>
      <c r="CY20" s="22" t="e">
        <f t="shared" ca="1" si="29"/>
        <v>#VALUE!</v>
      </c>
      <c r="CZ20" s="22"/>
      <c r="DA20" s="22"/>
      <c r="DB20" s="433"/>
      <c r="DC20" s="108" t="e">
        <f t="shared" ca="1" si="30"/>
        <v>#VALUE!</v>
      </c>
      <c r="DD20" s="112" t="e">
        <f ca="1">VLOOKUP(Report!DC20,Code!$B$24:$C$32,2,FALSE)</f>
        <v>#VALUE!</v>
      </c>
      <c r="DE20" s="108" t="e">
        <f ca="1">VLOOKUP(Report!DC20,Code!$B$24:$D$32,3,FALSE)</f>
        <v>#VALUE!</v>
      </c>
      <c r="DF20" s="108" t="e">
        <f t="shared" ca="1" si="31"/>
        <v>#VALUE!</v>
      </c>
      <c r="DG20" s="108" t="e">
        <f t="shared" ca="1" si="9"/>
        <v>#VALUE!</v>
      </c>
      <c r="DH20" s="169" t="str">
        <f t="shared" ca="1" si="10"/>
        <v xml:space="preserve"> </v>
      </c>
      <c r="DI20" s="170"/>
      <c r="DJ20" s="170"/>
      <c r="DK20" s="170"/>
      <c r="DL20" s="170"/>
      <c r="DM20" s="88"/>
      <c r="DN20" s="88"/>
      <c r="DO20" s="177"/>
      <c r="DP20" s="178" t="e">
        <f>VLOOKUP(Report!DO20,Code!$B$40:$D$42,2,FALSE)</f>
        <v>#N/A</v>
      </c>
      <c r="DQ20" s="179" t="e">
        <f>VLOOKUP(Report!DO20,Code!$B$40:$D$42,3,FALSE)</f>
        <v>#N/A</v>
      </c>
      <c r="DR20" s="180" t="e">
        <f t="shared" ca="1" si="35"/>
        <v>#N/A</v>
      </c>
      <c r="DS20" s="221"/>
      <c r="DT20" s="222" t="e">
        <f t="shared" ca="1" si="33"/>
        <v>#N/A</v>
      </c>
      <c r="DU20" s="181" t="s">
        <v>208</v>
      </c>
      <c r="DV20" s="181" t="s">
        <v>208</v>
      </c>
      <c r="DW20" s="181" t="s">
        <v>208</v>
      </c>
      <c r="DX20" s="115" t="str">
        <f t="shared" si="13"/>
        <v/>
      </c>
      <c r="DY20" s="115"/>
      <c r="DZ20" s="115"/>
      <c r="EA20" s="115"/>
      <c r="EB20" s="98"/>
      <c r="EC20" s="98" t="str">
        <f t="shared" si="38"/>
        <v/>
      </c>
      <c r="ED20" s="307" t="str">
        <f t="shared" si="40"/>
        <v/>
      </c>
    </row>
    <row r="21" spans="5:134" s="223" customFormat="1" ht="126" hidden="1" customHeight="1" thickTop="1" thickBot="1" x14ac:dyDescent="0.45">
      <c r="E21" s="253">
        <v>13</v>
      </c>
      <c r="G21" s="239" t="str">
        <f>'Front Sheet'!AE25</f>
        <v/>
      </c>
      <c r="H21" s="198" t="str">
        <f>'Front Sheet'!AF25</f>
        <v xml:space="preserve">  </v>
      </c>
      <c r="I21" s="190"/>
      <c r="J21" s="193"/>
      <c r="K21" s="193"/>
      <c r="L21" s="193"/>
      <c r="M21" s="193"/>
      <c r="N21" s="193"/>
      <c r="O21" s="193"/>
      <c r="P21" s="193"/>
      <c r="Q21" s="193"/>
      <c r="R21" s="193"/>
      <c r="S21" s="193"/>
      <c r="T21" s="90"/>
      <c r="U21" s="95" t="str">
        <f t="shared" si="15"/>
        <v>Type_2</v>
      </c>
      <c r="V21" s="256" t="str">
        <f>'Front Sheet'!AJ25</f>
        <v/>
      </c>
      <c r="W21" s="257" t="e">
        <f t="shared" ca="1" si="16"/>
        <v>#N/A</v>
      </c>
      <c r="X21" s="257" t="str">
        <f>'Front Sheet'!AM25</f>
        <v/>
      </c>
      <c r="Y21" s="47" t="e">
        <f t="shared" ca="1" si="17"/>
        <v>#N/A</v>
      </c>
      <c r="Z21" s="47" t="e">
        <f t="shared" ca="1" si="18"/>
        <v>#N/A</v>
      </c>
      <c r="AA21" s="47"/>
      <c r="AB21" s="82" t="str">
        <f t="shared" si="36"/>
        <v>he</v>
      </c>
      <c r="AC21" s="82" t="str">
        <f t="shared" si="37"/>
        <v>He</v>
      </c>
      <c r="AD21" s="82" t="str">
        <f t="shared" si="2"/>
        <v>his</v>
      </c>
      <c r="AE21" s="83" t="str">
        <f t="shared" si="3"/>
        <v>His</v>
      </c>
      <c r="AF21" s="94"/>
      <c r="AG21" s="94"/>
      <c r="AH21" s="191"/>
      <c r="AI21" s="84" t="e">
        <f>HLOOKUP(Report!AH21,Person!$H$2:$L$3,2,FALSE)</f>
        <v>#N/A</v>
      </c>
      <c r="AJ21" s="85" t="e">
        <f t="shared" ca="1" si="19"/>
        <v>#N/A</v>
      </c>
      <c r="AK21" s="86" t="str">
        <f>IF(AH21=0,"",AJ21+VLOOKUP(AH21,Code!$B$2:$C$6,2,FALSE))</f>
        <v/>
      </c>
      <c r="AL21" s="143" t="str">
        <f>IF(AH21=0,"",IF(I21="F",G21&amp;" "&amp;VLOOKUP(AK21,Person!D:I,2,FALSE),G21&amp;" "&amp;VLOOKUP(AK21,Person!D:I,4,FALSE)))</f>
        <v/>
      </c>
      <c r="AM21" s="89"/>
      <c r="AN21" s="89"/>
      <c r="AO21" s="89"/>
      <c r="AP21" s="89"/>
      <c r="AQ21" s="89"/>
      <c r="AR21" s="89"/>
      <c r="AS21" s="88"/>
      <c r="AT21" s="189"/>
      <c r="AU21" s="147" t="e">
        <f>VLOOKUP(AT21,Code!$B$51:$D$55,2,FALSE)</f>
        <v>#N/A</v>
      </c>
      <c r="AV21" s="88" t="e">
        <f ca="1">RANDBETWEEN(1,VLOOKUP(AT21,Code!$B$51:$D$55,3,FALSE))</f>
        <v>#N/A</v>
      </c>
      <c r="AW21" s="89"/>
      <c r="AX21" s="143" t="str">
        <f t="shared" ca="1" si="4"/>
        <v/>
      </c>
      <c r="AY21" s="88"/>
      <c r="AZ21" s="88"/>
      <c r="BA21" s="188"/>
      <c r="BB21" s="84" t="e">
        <f>HLOOKUP(Report!BA21,Homework!$I$2:$L$3,2,FALSE)</f>
        <v>#N/A</v>
      </c>
      <c r="BC21" s="85" t="e">
        <f t="shared" ca="1" si="20"/>
        <v>#N/A</v>
      </c>
      <c r="BD21" s="86" t="str">
        <f>IF(BA21=0,"",BC21+VLOOKUP(BA21,Code!$B$2:$C$6,2,FALSE))</f>
        <v/>
      </c>
      <c r="BE21" s="86" t="str">
        <f>IF(AND(VLOOKUP(BD21,Homework!D:J,2,FALSE)="'s ",RIGHT(G21,1)="s"),"' ",IF(VLOOKUP(BD21,Homework!D:J,2,FALSE)="'s ","'s "," "))</f>
        <v xml:space="preserve"> </v>
      </c>
      <c r="BF21" s="87" t="str">
        <f>IF(BA21=0,"",IF(I21="F"," "&amp;G21&amp;BE21&amp;VLOOKUP(BD21,Homework!D:J,3,FALSE)," "&amp;G21&amp;BE21&amp;VLOOKUP(BD21,Homework!D:J,5,FALSE)))</f>
        <v/>
      </c>
      <c r="BG21" s="87"/>
      <c r="BH21" s="87"/>
      <c r="BI21" s="87"/>
      <c r="BJ21" s="87"/>
      <c r="BK21" s="87"/>
      <c r="BL21" s="87"/>
      <c r="BM21" s="88"/>
      <c r="BN21" s="88"/>
      <c r="BO21" s="184"/>
      <c r="BP21" s="185" t="e">
        <f>VLOOKUP(BO21,Code!$B$45:$D$48,2,FALSE)</f>
        <v>#N/A</v>
      </c>
      <c r="BQ21" s="186" t="e">
        <f>VLOOKUP(BO21,Code!$B$45:$D$48,3,FALSE)</f>
        <v>#N/A</v>
      </c>
      <c r="BR21" s="186" t="e">
        <f t="shared" ca="1" si="21"/>
        <v>#N/A</v>
      </c>
      <c r="BS21" s="186"/>
      <c r="BT21" s="187" t="s">
        <v>219</v>
      </c>
      <c r="BU21" s="187" t="s">
        <v>220</v>
      </c>
      <c r="BV21" s="187" t="s">
        <v>225</v>
      </c>
      <c r="BW21" s="195"/>
      <c r="BX21" s="195"/>
      <c r="BY21" s="157" t="str">
        <f t="shared" ca="1" si="22"/>
        <v/>
      </c>
      <c r="BZ21" s="157" t="str">
        <f t="shared" ca="1" si="23"/>
        <v/>
      </c>
      <c r="CA21" s="132" t="str">
        <f t="shared" si="5"/>
        <v/>
      </c>
      <c r="CB21" s="88"/>
      <c r="CC21" s="124">
        <v>13</v>
      </c>
      <c r="CD21" s="125" t="e">
        <f>HLOOKUP(Report!CC21,Behaviour!$H$2:$K$3,2,FALSE)</f>
        <v>#N/A</v>
      </c>
      <c r="CE21" s="126" t="e">
        <f t="shared" ca="1" si="24"/>
        <v>#N/A</v>
      </c>
      <c r="CF21" s="127" t="e">
        <f ca="1">CE21+VLOOKUP(CC21,Code!$B$2:$C$6,2,FALSE)</f>
        <v>#N/A</v>
      </c>
      <c r="CG21" s="128" t="e">
        <f ca="1">IF(CC21=0,"",IF(I21="F",AC21&amp;" "&amp;VLOOKUP(CF21,Behaviour!D:I,2,FALSE)&amp;" ",AC21&amp;" "&amp;VLOOKUP(CF21,Behaviour!D:I,4,FALSE)&amp;" "))</f>
        <v>#N/A</v>
      </c>
      <c r="CH21" s="89"/>
      <c r="CI21" s="89"/>
      <c r="CJ21" s="266">
        <f ca="1">'Front Sheet'!CM25</f>
        <v>0</v>
      </c>
      <c r="CK21" s="266" t="str">
        <f ca="1">'Front Sheet'!CI25</f>
        <v/>
      </c>
      <c r="CL21" s="89" t="str">
        <f ca="1">IF(CJ21=0,"",VLOOKUP(CJ21,Code!$B$59:$D$61,2,FALSE))</f>
        <v/>
      </c>
      <c r="CM21" s="89" t="str">
        <f ca="1">IF(CJ21=0,"",VLOOKUP(CJ21,Code!$B$59:$D$61,3,FALSE))</f>
        <v/>
      </c>
      <c r="CN21" s="89" t="e">
        <f t="shared" ca="1" si="25"/>
        <v>#VALUE!</v>
      </c>
      <c r="CO21" s="89" t="e">
        <f t="shared" ca="1" si="6"/>
        <v>#VALUE!</v>
      </c>
      <c r="CP21" s="89" t="e">
        <f t="shared" ca="1" si="7"/>
        <v>#VALUE!</v>
      </c>
      <c r="CQ21" s="89" t="e">
        <f t="shared" ca="1" si="26"/>
        <v>#VALUE!</v>
      </c>
      <c r="CR21" s="89" t="str">
        <f t="shared" ca="1" si="27"/>
        <v/>
      </c>
      <c r="CS21" s="89"/>
      <c r="CT21" s="89"/>
      <c r="CU21" s="89" t="str">
        <f t="shared" ca="1" si="8"/>
        <v/>
      </c>
      <c r="CV21" s="89"/>
      <c r="CW21" s="89"/>
      <c r="CX21" s="183" t="str">
        <f t="shared" ca="1" si="28"/>
        <v/>
      </c>
      <c r="CY21" s="22" t="e">
        <f t="shared" ca="1" si="29"/>
        <v>#VALUE!</v>
      </c>
      <c r="CZ21" s="22"/>
      <c r="DA21" s="22"/>
      <c r="DB21" s="433"/>
      <c r="DC21" s="108" t="e">
        <f t="shared" ca="1" si="30"/>
        <v>#VALUE!</v>
      </c>
      <c r="DD21" s="112" t="e">
        <f ca="1">VLOOKUP(Report!DC21,Code!$B$24:$C$32,2,FALSE)</f>
        <v>#VALUE!</v>
      </c>
      <c r="DE21" s="108" t="e">
        <f ca="1">VLOOKUP(Report!DC21,Code!$B$24:$D$32,3,FALSE)</f>
        <v>#VALUE!</v>
      </c>
      <c r="DF21" s="108" t="e">
        <f t="shared" ca="1" si="31"/>
        <v>#VALUE!</v>
      </c>
      <c r="DG21" s="108" t="e">
        <f t="shared" ca="1" si="9"/>
        <v>#VALUE!</v>
      </c>
      <c r="DH21" s="169" t="str">
        <f t="shared" ca="1" si="10"/>
        <v xml:space="preserve"> </v>
      </c>
      <c r="DI21" s="170"/>
      <c r="DJ21" s="170"/>
      <c r="DK21" s="170"/>
      <c r="DL21" s="170"/>
      <c r="DM21" s="88"/>
      <c r="DN21" s="88"/>
      <c r="DO21" s="177"/>
      <c r="DP21" s="178" t="e">
        <f>VLOOKUP(Report!DO21,Code!$B$40:$D$42,2,FALSE)</f>
        <v>#N/A</v>
      </c>
      <c r="DQ21" s="179" t="e">
        <f>VLOOKUP(Report!DO21,Code!$B$40:$D$42,3,FALSE)</f>
        <v>#N/A</v>
      </c>
      <c r="DR21" s="180" t="e">
        <f t="shared" ca="1" si="35"/>
        <v>#N/A</v>
      </c>
      <c r="DS21" s="221"/>
      <c r="DT21" s="222" t="e">
        <f t="shared" ca="1" si="33"/>
        <v>#N/A</v>
      </c>
      <c r="DU21" s="181" t="s">
        <v>208</v>
      </c>
      <c r="DV21" s="181" t="s">
        <v>208</v>
      </c>
      <c r="DW21" s="181" t="s">
        <v>208</v>
      </c>
      <c r="DX21" s="115" t="str">
        <f t="shared" si="13"/>
        <v/>
      </c>
      <c r="DY21" s="115"/>
      <c r="DZ21" s="115"/>
      <c r="EA21" s="115"/>
      <c r="EB21" s="98"/>
      <c r="EC21" s="98" t="str">
        <f t="shared" si="38"/>
        <v/>
      </c>
      <c r="ED21" s="307" t="str">
        <f t="shared" si="40"/>
        <v/>
      </c>
    </row>
    <row r="22" spans="5:134" s="223" customFormat="1" ht="126" hidden="1" customHeight="1" thickTop="1" thickBot="1" x14ac:dyDescent="0.45">
      <c r="E22" s="253">
        <v>14</v>
      </c>
      <c r="G22" s="239" t="str">
        <f>'Front Sheet'!AE26</f>
        <v/>
      </c>
      <c r="H22" s="198" t="str">
        <f>'Front Sheet'!AF26</f>
        <v xml:space="preserve">  </v>
      </c>
      <c r="I22" s="190"/>
      <c r="J22" s="193"/>
      <c r="K22" s="193"/>
      <c r="L22" s="193"/>
      <c r="M22" s="193"/>
      <c r="N22" s="193"/>
      <c r="O22" s="193"/>
      <c r="P22" s="193"/>
      <c r="Q22" s="193"/>
      <c r="R22" s="193"/>
      <c r="S22" s="193"/>
      <c r="T22" s="90"/>
      <c r="U22" s="95" t="str">
        <f t="shared" si="15"/>
        <v>Type_2</v>
      </c>
      <c r="V22" s="256" t="str">
        <f>'Front Sheet'!AJ26</f>
        <v/>
      </c>
      <c r="W22" s="257" t="e">
        <f t="shared" ca="1" si="16"/>
        <v>#N/A</v>
      </c>
      <c r="X22" s="257" t="str">
        <f>'Front Sheet'!AM26</f>
        <v/>
      </c>
      <c r="Y22" s="47" t="e">
        <f t="shared" ca="1" si="17"/>
        <v>#N/A</v>
      </c>
      <c r="Z22" s="47" t="e">
        <f t="shared" ca="1" si="18"/>
        <v>#N/A</v>
      </c>
      <c r="AA22" s="47"/>
      <c r="AB22" s="82" t="str">
        <f t="shared" si="36"/>
        <v>he</v>
      </c>
      <c r="AC22" s="82" t="str">
        <f t="shared" si="37"/>
        <v>He</v>
      </c>
      <c r="AD22" s="82" t="str">
        <f t="shared" si="2"/>
        <v>his</v>
      </c>
      <c r="AE22" s="83" t="str">
        <f t="shared" si="3"/>
        <v>His</v>
      </c>
      <c r="AF22" s="94"/>
      <c r="AG22" s="94"/>
      <c r="AH22" s="191"/>
      <c r="AI22" s="84" t="e">
        <f>HLOOKUP(Report!AH22,Person!$H$2:$L$3,2,FALSE)</f>
        <v>#N/A</v>
      </c>
      <c r="AJ22" s="85" t="e">
        <f t="shared" ca="1" si="19"/>
        <v>#N/A</v>
      </c>
      <c r="AK22" s="86" t="str">
        <f>IF(AH22=0,"",AJ22+VLOOKUP(AH22,Code!$B$2:$C$6,2,FALSE))</f>
        <v/>
      </c>
      <c r="AL22" s="143" t="str">
        <f>IF(AH22=0,"",IF(I22="F",G22&amp;" "&amp;VLOOKUP(AK22,Person!D:I,2,FALSE),G22&amp;" "&amp;VLOOKUP(AK22,Person!D:I,4,FALSE)))</f>
        <v/>
      </c>
      <c r="AM22" s="89"/>
      <c r="AN22" s="89"/>
      <c r="AO22" s="89"/>
      <c r="AP22" s="89"/>
      <c r="AQ22" s="89"/>
      <c r="AR22" s="89"/>
      <c r="AS22" s="88"/>
      <c r="AT22" s="189"/>
      <c r="AU22" s="147" t="e">
        <f>VLOOKUP(AT22,Code!$B$51:$D$55,2,FALSE)</f>
        <v>#N/A</v>
      </c>
      <c r="AV22" s="88" t="e">
        <f ca="1">RANDBETWEEN(1,VLOOKUP(AT22,Code!$B$51:$D$55,3,FALSE))</f>
        <v>#N/A</v>
      </c>
      <c r="AW22" s="89"/>
      <c r="AX22" s="143" t="str">
        <f t="shared" ca="1" si="4"/>
        <v/>
      </c>
      <c r="AY22" s="88"/>
      <c r="AZ22" s="88"/>
      <c r="BA22" s="188"/>
      <c r="BB22" s="84" t="e">
        <f>HLOOKUP(Report!BA22,Homework!$I$2:$L$3,2,FALSE)</f>
        <v>#N/A</v>
      </c>
      <c r="BC22" s="85" t="e">
        <f t="shared" ca="1" si="20"/>
        <v>#N/A</v>
      </c>
      <c r="BD22" s="86" t="str">
        <f>IF(BA22=0,"",BC22+VLOOKUP(BA22,Code!$B$2:$C$6,2,FALSE))</f>
        <v/>
      </c>
      <c r="BE22" s="86" t="str">
        <f>IF(AND(VLOOKUP(BD22,Homework!D:J,2,FALSE)="'s ",RIGHT(G22,1)="s"),"' ",IF(VLOOKUP(BD22,Homework!D:J,2,FALSE)="'s ","'s "," "))</f>
        <v xml:space="preserve"> </v>
      </c>
      <c r="BF22" s="87" t="str">
        <f>IF(BA22=0,"",IF(I22="F"," "&amp;G22&amp;BE22&amp;VLOOKUP(BD22,Homework!D:J,3,FALSE)," "&amp;G22&amp;BE22&amp;VLOOKUP(BD22,Homework!D:J,5,FALSE)))</f>
        <v/>
      </c>
      <c r="BG22" s="87"/>
      <c r="BH22" s="87"/>
      <c r="BI22" s="87"/>
      <c r="BJ22" s="87"/>
      <c r="BK22" s="87"/>
      <c r="BL22" s="87"/>
      <c r="BM22" s="88"/>
      <c r="BN22" s="88"/>
      <c r="BO22" s="184"/>
      <c r="BP22" s="185" t="e">
        <f>VLOOKUP(BO22,Code!$B$45:$D$48,2,FALSE)</f>
        <v>#N/A</v>
      </c>
      <c r="BQ22" s="186" t="e">
        <f>VLOOKUP(BO22,Code!$B$45:$D$48,3,FALSE)</f>
        <v>#N/A</v>
      </c>
      <c r="BR22" s="186" t="e">
        <f t="shared" ca="1" si="21"/>
        <v>#N/A</v>
      </c>
      <c r="BS22" s="186"/>
      <c r="BT22" s="187" t="s">
        <v>219</v>
      </c>
      <c r="BU22" s="187" t="s">
        <v>220</v>
      </c>
      <c r="BV22" s="187" t="s">
        <v>225</v>
      </c>
      <c r="BW22" s="195"/>
      <c r="BX22" s="195"/>
      <c r="BY22" s="157" t="str">
        <f t="shared" ca="1" si="22"/>
        <v/>
      </c>
      <c r="BZ22" s="157" t="str">
        <f t="shared" ca="1" si="23"/>
        <v/>
      </c>
      <c r="CA22" s="132" t="str">
        <f t="shared" si="5"/>
        <v/>
      </c>
      <c r="CB22" s="88"/>
      <c r="CC22" s="124">
        <v>14</v>
      </c>
      <c r="CD22" s="125" t="e">
        <f>HLOOKUP(Report!CC22,Behaviour!$H$2:$K$3,2,FALSE)</f>
        <v>#N/A</v>
      </c>
      <c r="CE22" s="126" t="e">
        <f t="shared" ca="1" si="24"/>
        <v>#N/A</v>
      </c>
      <c r="CF22" s="127" t="e">
        <f ca="1">CE22+VLOOKUP(CC22,Code!$B$2:$C$6,2,FALSE)</f>
        <v>#N/A</v>
      </c>
      <c r="CG22" s="128" t="e">
        <f ca="1">IF(CC22=0,"",IF(I22="F",AC22&amp;" "&amp;VLOOKUP(CF22,Behaviour!D:I,2,FALSE)&amp;" ",AC22&amp;" "&amp;VLOOKUP(CF22,Behaviour!D:I,4,FALSE)&amp;" "))</f>
        <v>#N/A</v>
      </c>
      <c r="CH22" s="89"/>
      <c r="CI22" s="89"/>
      <c r="CJ22" s="266">
        <f ca="1">'Front Sheet'!CM26</f>
        <v>0</v>
      </c>
      <c r="CK22" s="266" t="str">
        <f ca="1">'Front Sheet'!CI26</f>
        <v/>
      </c>
      <c r="CL22" s="89" t="str">
        <f ca="1">IF(CJ22=0,"",VLOOKUP(CJ22,Code!$B$59:$D$61,2,FALSE))</f>
        <v/>
      </c>
      <c r="CM22" s="89" t="str">
        <f ca="1">IF(CJ22=0,"",VLOOKUP(CJ22,Code!$B$59:$D$61,3,FALSE))</f>
        <v/>
      </c>
      <c r="CN22" s="89" t="e">
        <f t="shared" ca="1" si="25"/>
        <v>#VALUE!</v>
      </c>
      <c r="CO22" s="89" t="e">
        <f t="shared" ca="1" si="6"/>
        <v>#VALUE!</v>
      </c>
      <c r="CP22" s="89" t="e">
        <f t="shared" ca="1" si="7"/>
        <v>#VALUE!</v>
      </c>
      <c r="CQ22" s="89" t="e">
        <f t="shared" ca="1" si="26"/>
        <v>#VALUE!</v>
      </c>
      <c r="CR22" s="89" t="str">
        <f t="shared" ca="1" si="27"/>
        <v/>
      </c>
      <c r="CS22" s="89"/>
      <c r="CT22" s="89"/>
      <c r="CU22" s="89" t="str">
        <f t="shared" ca="1" si="8"/>
        <v/>
      </c>
      <c r="CV22" s="89"/>
      <c r="CW22" s="89"/>
      <c r="CX22" s="183" t="str">
        <f t="shared" ca="1" si="28"/>
        <v/>
      </c>
      <c r="CY22" s="22" t="e">
        <f t="shared" ca="1" si="29"/>
        <v>#VALUE!</v>
      </c>
      <c r="CZ22" s="22"/>
      <c r="DA22" s="22"/>
      <c r="DB22" s="433"/>
      <c r="DC22" s="108" t="e">
        <f t="shared" ca="1" si="30"/>
        <v>#VALUE!</v>
      </c>
      <c r="DD22" s="112" t="e">
        <f ca="1">VLOOKUP(Report!DC22,Code!$B$24:$C$32,2,FALSE)</f>
        <v>#VALUE!</v>
      </c>
      <c r="DE22" s="108" t="e">
        <f ca="1">VLOOKUP(Report!DC22,Code!$B$24:$D$32,3,FALSE)</f>
        <v>#VALUE!</v>
      </c>
      <c r="DF22" s="108" t="e">
        <f t="shared" ca="1" si="31"/>
        <v>#VALUE!</v>
      </c>
      <c r="DG22" s="108" t="e">
        <f t="shared" ca="1" si="9"/>
        <v>#VALUE!</v>
      </c>
      <c r="DH22" s="169" t="str">
        <f t="shared" ca="1" si="10"/>
        <v xml:space="preserve"> </v>
      </c>
      <c r="DI22" s="170"/>
      <c r="DJ22" s="170"/>
      <c r="DK22" s="170"/>
      <c r="DL22" s="170"/>
      <c r="DM22" s="88"/>
      <c r="DN22" s="88"/>
      <c r="DO22" s="177"/>
      <c r="DP22" s="178" t="e">
        <f>VLOOKUP(Report!DO22,Code!$B$40:$D$42,2,FALSE)</f>
        <v>#N/A</v>
      </c>
      <c r="DQ22" s="179" t="e">
        <f>VLOOKUP(Report!DO22,Code!$B$40:$D$42,3,FALSE)</f>
        <v>#N/A</v>
      </c>
      <c r="DR22" s="180" t="e">
        <f t="shared" ca="1" si="35"/>
        <v>#N/A</v>
      </c>
      <c r="DS22" s="221"/>
      <c r="DT22" s="222" t="e">
        <f t="shared" ca="1" si="33"/>
        <v>#N/A</v>
      </c>
      <c r="DU22" s="181" t="s">
        <v>208</v>
      </c>
      <c r="DV22" s="181" t="s">
        <v>208</v>
      </c>
      <c r="DW22" s="181" t="s">
        <v>208</v>
      </c>
      <c r="DX22" s="115" t="str">
        <f t="shared" si="13"/>
        <v/>
      </c>
      <c r="DY22" s="115"/>
      <c r="DZ22" s="115"/>
      <c r="EA22" s="115"/>
      <c r="EB22" s="98"/>
      <c r="EC22" s="98" t="str">
        <f t="shared" si="38"/>
        <v/>
      </c>
      <c r="ED22" s="307" t="str">
        <f t="shared" si="40"/>
        <v/>
      </c>
    </row>
    <row r="23" spans="5:134" s="223" customFormat="1" ht="126" hidden="1" customHeight="1" thickTop="1" thickBot="1" x14ac:dyDescent="0.45">
      <c r="E23" s="253">
        <v>15</v>
      </c>
      <c r="G23" s="239" t="str">
        <f>'Front Sheet'!AE27</f>
        <v/>
      </c>
      <c r="H23" s="198" t="str">
        <f>'Front Sheet'!AF27</f>
        <v xml:space="preserve">  </v>
      </c>
      <c r="I23" s="190"/>
      <c r="J23" s="193"/>
      <c r="K23" s="193"/>
      <c r="L23" s="193"/>
      <c r="M23" s="193"/>
      <c r="N23" s="193"/>
      <c r="O23" s="193"/>
      <c r="P23" s="193"/>
      <c r="Q23" s="193"/>
      <c r="R23" s="193"/>
      <c r="S23" s="193"/>
      <c r="T23" s="90"/>
      <c r="U23" s="95" t="str">
        <f t="shared" si="15"/>
        <v>Type_2</v>
      </c>
      <c r="V23" s="256" t="str">
        <f>'Front Sheet'!AJ27</f>
        <v/>
      </c>
      <c r="W23" s="257" t="e">
        <f t="shared" ca="1" si="16"/>
        <v>#N/A</v>
      </c>
      <c r="X23" s="257" t="str">
        <f>'Front Sheet'!AM27</f>
        <v/>
      </c>
      <c r="Y23" s="47" t="e">
        <f t="shared" ca="1" si="17"/>
        <v>#N/A</v>
      </c>
      <c r="Z23" s="47" t="e">
        <f t="shared" ca="1" si="18"/>
        <v>#N/A</v>
      </c>
      <c r="AA23" s="47"/>
      <c r="AB23" s="82" t="str">
        <f t="shared" si="36"/>
        <v>he</v>
      </c>
      <c r="AC23" s="82" t="str">
        <f t="shared" si="37"/>
        <v>He</v>
      </c>
      <c r="AD23" s="82" t="str">
        <f t="shared" si="2"/>
        <v>his</v>
      </c>
      <c r="AE23" s="83" t="str">
        <f t="shared" si="3"/>
        <v>His</v>
      </c>
      <c r="AF23" s="94"/>
      <c r="AG23" s="94"/>
      <c r="AH23" s="191"/>
      <c r="AI23" s="84" t="e">
        <f>HLOOKUP(Report!AH23,Person!$H$2:$L$3,2,FALSE)</f>
        <v>#N/A</v>
      </c>
      <c r="AJ23" s="85" t="e">
        <f t="shared" ca="1" si="19"/>
        <v>#N/A</v>
      </c>
      <c r="AK23" s="86" t="str">
        <f>IF(AH23=0,"",AJ23+VLOOKUP(AH23,Code!$B$2:$C$6,2,FALSE))</f>
        <v/>
      </c>
      <c r="AL23" s="143" t="str">
        <f>IF(AH23=0,"",IF(I23="F",G23&amp;" "&amp;VLOOKUP(AK23,Person!D:I,2,FALSE),G23&amp;" "&amp;VLOOKUP(AK23,Person!D:I,4,FALSE)))</f>
        <v/>
      </c>
      <c r="AM23" s="89"/>
      <c r="AN23" s="89"/>
      <c r="AO23" s="89"/>
      <c r="AP23" s="89"/>
      <c r="AQ23" s="89"/>
      <c r="AR23" s="89"/>
      <c r="AS23" s="88"/>
      <c r="AT23" s="189"/>
      <c r="AU23" s="147" t="e">
        <f>VLOOKUP(AT23,Code!$B$51:$D$55,2,FALSE)</f>
        <v>#N/A</v>
      </c>
      <c r="AV23" s="88" t="e">
        <f ca="1">RANDBETWEEN(1,VLOOKUP(AT23,Code!$B$51:$D$55,3,FALSE))</f>
        <v>#N/A</v>
      </c>
      <c r="AW23" s="89"/>
      <c r="AX23" s="143" t="str">
        <f t="shared" ca="1" si="4"/>
        <v/>
      </c>
      <c r="AY23" s="88"/>
      <c r="AZ23" s="88"/>
      <c r="BA23" s="188"/>
      <c r="BB23" s="84" t="e">
        <f>HLOOKUP(Report!BA23,Homework!$I$2:$L$3,2,FALSE)</f>
        <v>#N/A</v>
      </c>
      <c r="BC23" s="85" t="e">
        <f t="shared" ca="1" si="20"/>
        <v>#N/A</v>
      </c>
      <c r="BD23" s="86" t="str">
        <f>IF(BA23=0,"",BC23+VLOOKUP(BA23,Code!$B$2:$C$6,2,FALSE))</f>
        <v/>
      </c>
      <c r="BE23" s="86" t="str">
        <f>IF(AND(VLOOKUP(BD23,Homework!D:J,2,FALSE)="'s ",RIGHT(G23,1)="s"),"' ",IF(VLOOKUP(BD23,Homework!D:J,2,FALSE)="'s ","'s "," "))</f>
        <v xml:space="preserve"> </v>
      </c>
      <c r="BF23" s="87" t="str">
        <f>IF(BA23=0,"",IF(I23="F"," "&amp;G23&amp;BE23&amp;VLOOKUP(BD23,Homework!D:J,3,FALSE)," "&amp;G23&amp;BE23&amp;VLOOKUP(BD23,Homework!D:J,5,FALSE)))</f>
        <v/>
      </c>
      <c r="BG23" s="87"/>
      <c r="BH23" s="87"/>
      <c r="BI23" s="87"/>
      <c r="BJ23" s="87"/>
      <c r="BK23" s="87"/>
      <c r="BL23" s="87"/>
      <c r="BM23" s="88"/>
      <c r="BN23" s="88"/>
      <c r="BO23" s="184"/>
      <c r="BP23" s="185" t="e">
        <f>VLOOKUP(BO23,Code!$B$45:$D$48,2,FALSE)</f>
        <v>#N/A</v>
      </c>
      <c r="BQ23" s="186" t="e">
        <f>VLOOKUP(BO23,Code!$B$45:$D$48,3,FALSE)</f>
        <v>#N/A</v>
      </c>
      <c r="BR23" s="186" t="e">
        <f t="shared" ca="1" si="21"/>
        <v>#N/A</v>
      </c>
      <c r="BS23" s="186"/>
      <c r="BT23" s="187" t="s">
        <v>219</v>
      </c>
      <c r="BU23" s="187" t="s">
        <v>220</v>
      </c>
      <c r="BV23" s="187" t="s">
        <v>225</v>
      </c>
      <c r="BW23" s="195"/>
      <c r="BX23" s="195"/>
      <c r="BY23" s="157" t="str">
        <f t="shared" ca="1" si="22"/>
        <v/>
      </c>
      <c r="BZ23" s="157" t="str">
        <f t="shared" ca="1" si="23"/>
        <v/>
      </c>
      <c r="CA23" s="132" t="str">
        <f t="shared" si="5"/>
        <v/>
      </c>
      <c r="CB23" s="88"/>
      <c r="CC23" s="124">
        <v>15</v>
      </c>
      <c r="CD23" s="125" t="e">
        <f>HLOOKUP(Report!CC23,Behaviour!$H$2:$K$3,2,FALSE)</f>
        <v>#N/A</v>
      </c>
      <c r="CE23" s="126" t="e">
        <f t="shared" ca="1" si="24"/>
        <v>#N/A</v>
      </c>
      <c r="CF23" s="127" t="e">
        <f ca="1">CE23+VLOOKUP(CC23,Code!$B$2:$C$6,2,FALSE)</f>
        <v>#N/A</v>
      </c>
      <c r="CG23" s="128" t="e">
        <f ca="1">IF(CC23=0,"",IF(I23="F",AC23&amp;" "&amp;VLOOKUP(CF23,Behaviour!D:I,2,FALSE)&amp;" ",AC23&amp;" "&amp;VLOOKUP(CF23,Behaviour!D:I,4,FALSE)&amp;" "))</f>
        <v>#N/A</v>
      </c>
      <c r="CH23" s="89"/>
      <c r="CI23" s="89"/>
      <c r="CJ23" s="266">
        <f ca="1">'Front Sheet'!CM27</f>
        <v>0</v>
      </c>
      <c r="CK23" s="266" t="str">
        <f ca="1">'Front Sheet'!CI27</f>
        <v/>
      </c>
      <c r="CL23" s="89" t="str">
        <f ca="1">IF(CJ23=0,"",VLOOKUP(CJ23,Code!$B$59:$D$61,2,FALSE))</f>
        <v/>
      </c>
      <c r="CM23" s="89" t="str">
        <f ca="1">IF(CJ23=0,"",VLOOKUP(CJ23,Code!$B$59:$D$61,3,FALSE))</f>
        <v/>
      </c>
      <c r="CN23" s="89" t="e">
        <f t="shared" ca="1" si="25"/>
        <v>#VALUE!</v>
      </c>
      <c r="CO23" s="89" t="e">
        <f t="shared" ca="1" si="6"/>
        <v>#VALUE!</v>
      </c>
      <c r="CP23" s="89" t="e">
        <f t="shared" ca="1" si="7"/>
        <v>#VALUE!</v>
      </c>
      <c r="CQ23" s="89" t="e">
        <f t="shared" ca="1" si="26"/>
        <v>#VALUE!</v>
      </c>
      <c r="CR23" s="89" t="str">
        <f t="shared" ca="1" si="27"/>
        <v/>
      </c>
      <c r="CS23" s="89"/>
      <c r="CT23" s="89"/>
      <c r="CU23" s="89" t="str">
        <f t="shared" ca="1" si="8"/>
        <v/>
      </c>
      <c r="CV23" s="89"/>
      <c r="CW23" s="89"/>
      <c r="CX23" s="183" t="str">
        <f t="shared" ca="1" si="28"/>
        <v/>
      </c>
      <c r="CY23" s="22" t="e">
        <f t="shared" ca="1" si="29"/>
        <v>#VALUE!</v>
      </c>
      <c r="CZ23" s="22"/>
      <c r="DA23" s="22"/>
      <c r="DB23" s="433"/>
      <c r="DC23" s="108" t="e">
        <f t="shared" ca="1" si="30"/>
        <v>#VALUE!</v>
      </c>
      <c r="DD23" s="112" t="e">
        <f ca="1">VLOOKUP(Report!DC23,Code!$B$24:$C$32,2,FALSE)</f>
        <v>#VALUE!</v>
      </c>
      <c r="DE23" s="108" t="e">
        <f ca="1">VLOOKUP(Report!DC23,Code!$B$24:$D$32,3,FALSE)</f>
        <v>#VALUE!</v>
      </c>
      <c r="DF23" s="108" t="e">
        <f t="shared" ca="1" si="31"/>
        <v>#VALUE!</v>
      </c>
      <c r="DG23" s="108" t="e">
        <f t="shared" ca="1" si="9"/>
        <v>#VALUE!</v>
      </c>
      <c r="DH23" s="169" t="str">
        <f t="shared" ca="1" si="10"/>
        <v xml:space="preserve"> </v>
      </c>
      <c r="DI23" s="170"/>
      <c r="DJ23" s="170"/>
      <c r="DK23" s="170"/>
      <c r="DL23" s="170"/>
      <c r="DM23" s="88"/>
      <c r="DN23" s="88"/>
      <c r="DO23" s="177"/>
      <c r="DP23" s="178" t="e">
        <f>VLOOKUP(Report!DO23,Code!$B$40:$D$42,2,FALSE)</f>
        <v>#N/A</v>
      </c>
      <c r="DQ23" s="179" t="e">
        <f>VLOOKUP(Report!DO23,Code!$B$40:$D$42,3,FALSE)</f>
        <v>#N/A</v>
      </c>
      <c r="DR23" s="180" t="e">
        <f t="shared" ca="1" si="35"/>
        <v>#N/A</v>
      </c>
      <c r="DS23" s="221"/>
      <c r="DT23" s="222" t="e">
        <f t="shared" ca="1" si="33"/>
        <v>#N/A</v>
      </c>
      <c r="DU23" s="181" t="s">
        <v>208</v>
      </c>
      <c r="DV23" s="181" t="s">
        <v>208</v>
      </c>
      <c r="DW23" s="181" t="s">
        <v>208</v>
      </c>
      <c r="DX23" s="115" t="str">
        <f t="shared" si="13"/>
        <v/>
      </c>
      <c r="DY23" s="115"/>
      <c r="DZ23" s="115"/>
      <c r="EA23" s="115"/>
      <c r="EB23" s="98"/>
      <c r="EC23" s="98" t="str">
        <f t="shared" si="38"/>
        <v/>
      </c>
      <c r="ED23" s="307" t="str">
        <f t="shared" si="40"/>
        <v/>
      </c>
    </row>
    <row r="24" spans="5:134" s="223" customFormat="1" ht="126" hidden="1" customHeight="1" thickTop="1" thickBot="1" x14ac:dyDescent="0.45">
      <c r="E24" s="253">
        <v>16</v>
      </c>
      <c r="G24" s="239" t="str">
        <f>'Front Sheet'!AE28</f>
        <v/>
      </c>
      <c r="H24" s="198" t="str">
        <f>'Front Sheet'!AF28</f>
        <v xml:space="preserve">  </v>
      </c>
      <c r="I24" s="190"/>
      <c r="J24" s="193"/>
      <c r="K24" s="193"/>
      <c r="L24" s="193"/>
      <c r="M24" s="193"/>
      <c r="N24" s="193"/>
      <c r="O24" s="193"/>
      <c r="P24" s="193"/>
      <c r="Q24" s="193"/>
      <c r="R24" s="193"/>
      <c r="S24" s="193"/>
      <c r="T24" s="90"/>
      <c r="U24" s="95" t="str">
        <f t="shared" si="15"/>
        <v>Type_2</v>
      </c>
      <c r="V24" s="256" t="str">
        <f>'Front Sheet'!AJ28</f>
        <v/>
      </c>
      <c r="W24" s="257" t="e">
        <f t="shared" ca="1" si="16"/>
        <v>#N/A</v>
      </c>
      <c r="X24" s="257" t="str">
        <f>'Front Sheet'!AM28</f>
        <v/>
      </c>
      <c r="Y24" s="47" t="e">
        <f t="shared" ca="1" si="17"/>
        <v>#N/A</v>
      </c>
      <c r="Z24" s="47" t="e">
        <f t="shared" ca="1" si="18"/>
        <v>#N/A</v>
      </c>
      <c r="AA24" s="47"/>
      <c r="AB24" s="82" t="str">
        <f t="shared" si="36"/>
        <v>he</v>
      </c>
      <c r="AC24" s="82" t="str">
        <f t="shared" si="37"/>
        <v>He</v>
      </c>
      <c r="AD24" s="82" t="str">
        <f t="shared" si="2"/>
        <v>his</v>
      </c>
      <c r="AE24" s="83" t="str">
        <f t="shared" si="3"/>
        <v>His</v>
      </c>
      <c r="AF24" s="94"/>
      <c r="AG24" s="94"/>
      <c r="AH24" s="191"/>
      <c r="AI24" s="84" t="e">
        <f>HLOOKUP(Report!AH24,Person!$H$2:$L$3,2,FALSE)</f>
        <v>#N/A</v>
      </c>
      <c r="AJ24" s="85" t="e">
        <f t="shared" ca="1" si="19"/>
        <v>#N/A</v>
      </c>
      <c r="AK24" s="86" t="str">
        <f>IF(AH24=0,"",AJ24+VLOOKUP(AH24,Code!$B$2:$C$6,2,FALSE))</f>
        <v/>
      </c>
      <c r="AL24" s="143" t="str">
        <f>IF(AH24=0,"",IF(I24="F",G24&amp;" "&amp;VLOOKUP(AK24,Person!D:I,2,FALSE),G24&amp;" "&amp;VLOOKUP(AK24,Person!D:I,4,FALSE)))</f>
        <v/>
      </c>
      <c r="AM24" s="89"/>
      <c r="AN24" s="89"/>
      <c r="AO24" s="89"/>
      <c r="AP24" s="89"/>
      <c r="AQ24" s="89"/>
      <c r="AR24" s="89"/>
      <c r="AS24" s="88"/>
      <c r="AT24" s="189"/>
      <c r="AU24" s="147" t="e">
        <f>VLOOKUP(AT24,Code!$B$51:$D$55,2,FALSE)</f>
        <v>#N/A</v>
      </c>
      <c r="AV24" s="88" t="e">
        <f ca="1">RANDBETWEEN(1,VLOOKUP(AT24,Code!$B$51:$D$55,3,FALSE))</f>
        <v>#N/A</v>
      </c>
      <c r="AW24" s="89"/>
      <c r="AX24" s="143" t="str">
        <f t="shared" ca="1" si="4"/>
        <v/>
      </c>
      <c r="AY24" s="88"/>
      <c r="AZ24" s="88"/>
      <c r="BA24" s="188"/>
      <c r="BB24" s="84" t="e">
        <f>HLOOKUP(Report!BA24,Homework!$I$2:$L$3,2,FALSE)</f>
        <v>#N/A</v>
      </c>
      <c r="BC24" s="85" t="e">
        <f t="shared" ca="1" si="20"/>
        <v>#N/A</v>
      </c>
      <c r="BD24" s="86" t="str">
        <f>IF(BA24=0,"",BC24+VLOOKUP(BA24,Code!$B$2:$C$6,2,FALSE))</f>
        <v/>
      </c>
      <c r="BE24" s="86" t="str">
        <f>IF(AND(VLOOKUP(BD24,Homework!D:J,2,FALSE)="'s ",RIGHT(G24,1)="s"),"' ",IF(VLOOKUP(BD24,Homework!D:J,2,FALSE)="'s ","'s "," "))</f>
        <v xml:space="preserve"> </v>
      </c>
      <c r="BF24" s="87" t="str">
        <f>IF(BA24=0,"",IF(I24="F"," "&amp;G24&amp;BE24&amp;VLOOKUP(BD24,Homework!D:J,3,FALSE)," "&amp;G24&amp;BE24&amp;VLOOKUP(BD24,Homework!D:J,5,FALSE)))</f>
        <v/>
      </c>
      <c r="BG24" s="87"/>
      <c r="BH24" s="87"/>
      <c r="BI24" s="87"/>
      <c r="BJ24" s="87"/>
      <c r="BK24" s="87"/>
      <c r="BL24" s="87"/>
      <c r="BM24" s="88"/>
      <c r="BN24" s="88"/>
      <c r="BO24" s="184"/>
      <c r="BP24" s="185" t="e">
        <f>VLOOKUP(BO24,Code!$B$45:$D$48,2,FALSE)</f>
        <v>#N/A</v>
      </c>
      <c r="BQ24" s="186" t="e">
        <f>VLOOKUP(BO24,Code!$B$45:$D$48,3,FALSE)</f>
        <v>#N/A</v>
      </c>
      <c r="BR24" s="186" t="e">
        <f t="shared" ca="1" si="21"/>
        <v>#N/A</v>
      </c>
      <c r="BS24" s="186"/>
      <c r="BT24" s="187" t="s">
        <v>219</v>
      </c>
      <c r="BU24" s="187" t="s">
        <v>220</v>
      </c>
      <c r="BV24" s="187" t="s">
        <v>225</v>
      </c>
      <c r="BW24" s="195"/>
      <c r="BX24" s="195"/>
      <c r="BY24" s="157" t="str">
        <f t="shared" ca="1" si="22"/>
        <v/>
      </c>
      <c r="BZ24" s="157" t="str">
        <f t="shared" ca="1" si="23"/>
        <v/>
      </c>
      <c r="CA24" s="132" t="str">
        <f t="shared" si="5"/>
        <v/>
      </c>
      <c r="CB24" s="88"/>
      <c r="CC24" s="124">
        <v>16</v>
      </c>
      <c r="CD24" s="125" t="e">
        <f>HLOOKUP(Report!CC24,Behaviour!$H$2:$K$3,2,FALSE)</f>
        <v>#N/A</v>
      </c>
      <c r="CE24" s="126" t="e">
        <f t="shared" ca="1" si="24"/>
        <v>#N/A</v>
      </c>
      <c r="CF24" s="127" t="e">
        <f ca="1">CE24+VLOOKUP(CC24,Code!$B$2:$C$6,2,FALSE)</f>
        <v>#N/A</v>
      </c>
      <c r="CG24" s="128" t="e">
        <f ca="1">IF(CC24=0,"",IF(I24="F",AC24&amp;" "&amp;VLOOKUP(CF24,Behaviour!D:I,2,FALSE)&amp;" ",AC24&amp;" "&amp;VLOOKUP(CF24,Behaviour!D:I,4,FALSE)&amp;" "))</f>
        <v>#N/A</v>
      </c>
      <c r="CH24" s="89"/>
      <c r="CI24" s="89"/>
      <c r="CJ24" s="266">
        <f ca="1">'Front Sheet'!CM28</f>
        <v>0</v>
      </c>
      <c r="CK24" s="266" t="str">
        <f ca="1">'Front Sheet'!CI28</f>
        <v/>
      </c>
      <c r="CL24" s="89" t="str">
        <f ca="1">IF(CJ24=0,"",VLOOKUP(CJ24,Code!$B$59:$D$61,2,FALSE))</f>
        <v/>
      </c>
      <c r="CM24" s="89" t="str">
        <f ca="1">IF(CJ24=0,"",VLOOKUP(CJ24,Code!$B$59:$D$61,3,FALSE))</f>
        <v/>
      </c>
      <c r="CN24" s="89" t="e">
        <f t="shared" ca="1" si="25"/>
        <v>#VALUE!</v>
      </c>
      <c r="CO24" s="89" t="e">
        <f t="shared" ca="1" si="6"/>
        <v>#VALUE!</v>
      </c>
      <c r="CP24" s="89" t="e">
        <f t="shared" ca="1" si="7"/>
        <v>#VALUE!</v>
      </c>
      <c r="CQ24" s="89" t="e">
        <f t="shared" ca="1" si="26"/>
        <v>#VALUE!</v>
      </c>
      <c r="CR24" s="89" t="str">
        <f t="shared" ca="1" si="27"/>
        <v/>
      </c>
      <c r="CS24" s="89"/>
      <c r="CT24" s="89"/>
      <c r="CU24" s="89" t="str">
        <f t="shared" ca="1" si="8"/>
        <v/>
      </c>
      <c r="CV24" s="89"/>
      <c r="CW24" s="89"/>
      <c r="CX24" s="183" t="str">
        <f t="shared" ca="1" si="28"/>
        <v/>
      </c>
      <c r="CY24" s="22" t="e">
        <f t="shared" ca="1" si="29"/>
        <v>#VALUE!</v>
      </c>
      <c r="CZ24" s="22"/>
      <c r="DA24" s="22"/>
      <c r="DB24" s="433"/>
      <c r="DC24" s="108" t="e">
        <f t="shared" ca="1" si="30"/>
        <v>#VALUE!</v>
      </c>
      <c r="DD24" s="112" t="e">
        <f ca="1">VLOOKUP(Report!DC24,Code!$B$24:$C$32,2,FALSE)</f>
        <v>#VALUE!</v>
      </c>
      <c r="DE24" s="108" t="e">
        <f ca="1">VLOOKUP(Report!DC24,Code!$B$24:$D$32,3,FALSE)</f>
        <v>#VALUE!</v>
      </c>
      <c r="DF24" s="108" t="e">
        <f t="shared" ca="1" si="31"/>
        <v>#VALUE!</v>
      </c>
      <c r="DG24" s="108" t="e">
        <f t="shared" ca="1" si="9"/>
        <v>#VALUE!</v>
      </c>
      <c r="DH24" s="169" t="str">
        <f t="shared" ca="1" si="10"/>
        <v xml:space="preserve"> </v>
      </c>
      <c r="DI24" s="170"/>
      <c r="DJ24" s="170"/>
      <c r="DK24" s="170"/>
      <c r="DL24" s="170"/>
      <c r="DM24" s="88"/>
      <c r="DN24" s="88"/>
      <c r="DO24" s="177"/>
      <c r="DP24" s="178" t="e">
        <f>VLOOKUP(Report!DO24,Code!$B$40:$D$42,2,FALSE)</f>
        <v>#N/A</v>
      </c>
      <c r="DQ24" s="179" t="e">
        <f>VLOOKUP(Report!DO24,Code!$B$40:$D$42,3,FALSE)</f>
        <v>#N/A</v>
      </c>
      <c r="DR24" s="180" t="e">
        <f t="shared" ca="1" si="35"/>
        <v>#N/A</v>
      </c>
      <c r="DS24" s="221"/>
      <c r="DT24" s="222" t="e">
        <f t="shared" ca="1" si="33"/>
        <v>#N/A</v>
      </c>
      <c r="DU24" s="181" t="s">
        <v>208</v>
      </c>
      <c r="DV24" s="181" t="s">
        <v>208</v>
      </c>
      <c r="DW24" s="181" t="s">
        <v>208</v>
      </c>
      <c r="DX24" s="115" t="str">
        <f t="shared" si="13"/>
        <v/>
      </c>
      <c r="DY24" s="115"/>
      <c r="DZ24" s="115"/>
      <c r="EA24" s="115"/>
      <c r="EB24" s="98"/>
      <c r="EC24" s="98" t="str">
        <f t="shared" si="38"/>
        <v/>
      </c>
      <c r="ED24" s="307" t="str">
        <f t="shared" si="39"/>
        <v/>
      </c>
    </row>
    <row r="25" spans="5:134" s="223" customFormat="1" ht="126" hidden="1" customHeight="1" thickTop="1" thickBot="1" x14ac:dyDescent="0.45">
      <c r="E25" s="253">
        <v>17</v>
      </c>
      <c r="G25" s="239" t="str">
        <f>'Front Sheet'!AE29</f>
        <v/>
      </c>
      <c r="H25" s="198" t="str">
        <f>'Front Sheet'!AF29</f>
        <v xml:space="preserve">  </v>
      </c>
      <c r="I25" s="190"/>
      <c r="J25" s="193"/>
      <c r="K25" s="193"/>
      <c r="L25" s="193"/>
      <c r="M25" s="193"/>
      <c r="N25" s="193"/>
      <c r="O25" s="193"/>
      <c r="P25" s="193"/>
      <c r="Q25" s="193"/>
      <c r="R25" s="193"/>
      <c r="S25" s="193"/>
      <c r="T25" s="90"/>
      <c r="U25" s="95" t="str">
        <f t="shared" si="15"/>
        <v>Type_2</v>
      </c>
      <c r="V25" s="256" t="str">
        <f>'Front Sheet'!AJ29</f>
        <v/>
      </c>
      <c r="W25" s="257" t="e">
        <f t="shared" ca="1" si="16"/>
        <v>#N/A</v>
      </c>
      <c r="X25" s="257" t="str">
        <f>'Front Sheet'!AM29</f>
        <v/>
      </c>
      <c r="Y25" s="47" t="e">
        <f t="shared" ca="1" si="17"/>
        <v>#N/A</v>
      </c>
      <c r="Z25" s="47" t="e">
        <f t="shared" ca="1" si="18"/>
        <v>#N/A</v>
      </c>
      <c r="AA25" s="47"/>
      <c r="AB25" s="82" t="str">
        <f t="shared" si="36"/>
        <v>he</v>
      </c>
      <c r="AC25" s="82" t="str">
        <f t="shared" si="37"/>
        <v>He</v>
      </c>
      <c r="AD25" s="82" t="str">
        <f t="shared" si="2"/>
        <v>his</v>
      </c>
      <c r="AE25" s="83" t="str">
        <f t="shared" si="3"/>
        <v>His</v>
      </c>
      <c r="AF25" s="94"/>
      <c r="AG25" s="94"/>
      <c r="AH25" s="191"/>
      <c r="AI25" s="84" t="e">
        <f>HLOOKUP(Report!AH25,Person!$H$2:$L$3,2,FALSE)</f>
        <v>#N/A</v>
      </c>
      <c r="AJ25" s="85" t="e">
        <f t="shared" ca="1" si="19"/>
        <v>#N/A</v>
      </c>
      <c r="AK25" s="86" t="str">
        <f>IF(AH25=0,"",AJ25+VLOOKUP(AH25,Code!$B$2:$C$6,2,FALSE))</f>
        <v/>
      </c>
      <c r="AL25" s="143" t="str">
        <f>IF(AH25=0,"",IF(I25="F",G25&amp;" "&amp;VLOOKUP(AK25,Person!D:I,2,FALSE),G25&amp;" "&amp;VLOOKUP(AK25,Person!D:I,4,FALSE)))</f>
        <v/>
      </c>
      <c r="AM25" s="89"/>
      <c r="AN25" s="89"/>
      <c r="AO25" s="89"/>
      <c r="AP25" s="89"/>
      <c r="AQ25" s="89"/>
      <c r="AR25" s="89"/>
      <c r="AS25" s="88"/>
      <c r="AT25" s="189"/>
      <c r="AU25" s="147" t="e">
        <f>VLOOKUP(AT25,Code!$B$51:$D$55,2,FALSE)</f>
        <v>#N/A</v>
      </c>
      <c r="AV25" s="88" t="e">
        <f ca="1">RANDBETWEEN(1,VLOOKUP(AT25,Code!$B$51:$D$55,3,FALSE))</f>
        <v>#N/A</v>
      </c>
      <c r="AW25" s="89"/>
      <c r="AX25" s="143" t="str">
        <f t="shared" ca="1" si="4"/>
        <v/>
      </c>
      <c r="AY25" s="88"/>
      <c r="AZ25" s="88"/>
      <c r="BA25" s="188"/>
      <c r="BB25" s="84" t="e">
        <f>HLOOKUP(Report!BA25,Homework!$I$2:$L$3,2,FALSE)</f>
        <v>#N/A</v>
      </c>
      <c r="BC25" s="85" t="e">
        <f t="shared" ca="1" si="20"/>
        <v>#N/A</v>
      </c>
      <c r="BD25" s="86" t="str">
        <f>IF(BA25=0,"",BC25+VLOOKUP(BA25,Code!$B$2:$C$6,2,FALSE))</f>
        <v/>
      </c>
      <c r="BE25" s="86" t="str">
        <f>IF(AND(VLOOKUP(BD25,Homework!D:J,2,FALSE)="'s ",RIGHT(G25,1)="s"),"' ",IF(VLOOKUP(BD25,Homework!D:J,2,FALSE)="'s ","'s "," "))</f>
        <v xml:space="preserve"> </v>
      </c>
      <c r="BF25" s="87" t="str">
        <f>IF(BA25=0,"",IF(I25="F"," "&amp;G25&amp;BE25&amp;VLOOKUP(BD25,Homework!D:J,3,FALSE)," "&amp;G25&amp;BE25&amp;VLOOKUP(BD25,Homework!D:J,5,FALSE)))</f>
        <v/>
      </c>
      <c r="BG25" s="87"/>
      <c r="BH25" s="87"/>
      <c r="BI25" s="87"/>
      <c r="BJ25" s="87"/>
      <c r="BK25" s="87"/>
      <c r="BL25" s="87"/>
      <c r="BM25" s="88"/>
      <c r="BN25" s="88"/>
      <c r="BO25" s="184"/>
      <c r="BP25" s="185" t="e">
        <f>VLOOKUP(BO25,Code!$B$45:$D$48,2,FALSE)</f>
        <v>#N/A</v>
      </c>
      <c r="BQ25" s="186" t="e">
        <f>VLOOKUP(BO25,Code!$B$45:$D$48,3,FALSE)</f>
        <v>#N/A</v>
      </c>
      <c r="BR25" s="186" t="e">
        <f t="shared" ca="1" si="21"/>
        <v>#N/A</v>
      </c>
      <c r="BS25" s="186"/>
      <c r="BT25" s="187" t="s">
        <v>219</v>
      </c>
      <c r="BU25" s="187" t="s">
        <v>220</v>
      </c>
      <c r="BV25" s="187" t="s">
        <v>225</v>
      </c>
      <c r="BW25" s="195"/>
      <c r="BX25" s="195"/>
      <c r="BY25" s="157" t="str">
        <f t="shared" ca="1" si="22"/>
        <v/>
      </c>
      <c r="BZ25" s="157" t="str">
        <f t="shared" ca="1" si="23"/>
        <v/>
      </c>
      <c r="CA25" s="132" t="str">
        <f t="shared" si="5"/>
        <v/>
      </c>
      <c r="CB25" s="88"/>
      <c r="CC25" s="124">
        <v>17</v>
      </c>
      <c r="CD25" s="125" t="e">
        <f>HLOOKUP(Report!CC25,Behaviour!$H$2:$K$3,2,FALSE)</f>
        <v>#N/A</v>
      </c>
      <c r="CE25" s="126" t="e">
        <f t="shared" ca="1" si="24"/>
        <v>#N/A</v>
      </c>
      <c r="CF25" s="127" t="e">
        <f ca="1">CE25+VLOOKUP(CC25,Code!$B$2:$C$6,2,FALSE)</f>
        <v>#N/A</v>
      </c>
      <c r="CG25" s="128" t="e">
        <f ca="1">IF(CC25=0,"",IF(I25="F",AC25&amp;" "&amp;VLOOKUP(CF25,Behaviour!D:I,2,FALSE)&amp;" ",AC25&amp;" "&amp;VLOOKUP(CF25,Behaviour!D:I,4,FALSE)&amp;" "))</f>
        <v>#N/A</v>
      </c>
      <c r="CH25" s="89"/>
      <c r="CI25" s="89"/>
      <c r="CJ25" s="266">
        <f ca="1">'Front Sheet'!CM29</f>
        <v>0</v>
      </c>
      <c r="CK25" s="266" t="str">
        <f ca="1">'Front Sheet'!CI29</f>
        <v/>
      </c>
      <c r="CL25" s="89" t="str">
        <f ca="1">IF(CJ25=0,"",VLOOKUP(CJ25,Code!$B$59:$D$61,2,FALSE))</f>
        <v/>
      </c>
      <c r="CM25" s="89" t="str">
        <f ca="1">IF(CJ25=0,"",VLOOKUP(CJ25,Code!$B$59:$D$61,3,FALSE))</f>
        <v/>
      </c>
      <c r="CN25" s="89" t="e">
        <f t="shared" ca="1" si="25"/>
        <v>#VALUE!</v>
      </c>
      <c r="CO25" s="89" t="e">
        <f t="shared" ca="1" si="6"/>
        <v>#VALUE!</v>
      </c>
      <c r="CP25" s="89" t="e">
        <f t="shared" ca="1" si="7"/>
        <v>#VALUE!</v>
      </c>
      <c r="CQ25" s="89" t="e">
        <f t="shared" ca="1" si="26"/>
        <v>#VALUE!</v>
      </c>
      <c r="CR25" s="89" t="str">
        <f t="shared" ca="1" si="27"/>
        <v/>
      </c>
      <c r="CS25" s="89"/>
      <c r="CT25" s="89"/>
      <c r="CU25" s="89" t="str">
        <f t="shared" ca="1" si="8"/>
        <v/>
      </c>
      <c r="CV25" s="89"/>
      <c r="CW25" s="89"/>
      <c r="CX25" s="183" t="str">
        <f t="shared" ca="1" si="28"/>
        <v/>
      </c>
      <c r="CY25" s="22" t="e">
        <f t="shared" ca="1" si="29"/>
        <v>#VALUE!</v>
      </c>
      <c r="CZ25" s="22"/>
      <c r="DA25" s="22"/>
      <c r="DB25" s="433"/>
      <c r="DC25" s="108" t="e">
        <f t="shared" ca="1" si="30"/>
        <v>#VALUE!</v>
      </c>
      <c r="DD25" s="112" t="e">
        <f ca="1">VLOOKUP(Report!DC25,Code!$B$24:$C$32,2,FALSE)</f>
        <v>#VALUE!</v>
      </c>
      <c r="DE25" s="108" t="e">
        <f ca="1">VLOOKUP(Report!DC25,Code!$B$24:$D$32,3,FALSE)</f>
        <v>#VALUE!</v>
      </c>
      <c r="DF25" s="108" t="e">
        <f t="shared" ca="1" si="31"/>
        <v>#VALUE!</v>
      </c>
      <c r="DG25" s="108" t="e">
        <f t="shared" ca="1" si="9"/>
        <v>#VALUE!</v>
      </c>
      <c r="DH25" s="169" t="str">
        <f t="shared" ca="1" si="10"/>
        <v xml:space="preserve"> </v>
      </c>
      <c r="DI25" s="170"/>
      <c r="DJ25" s="170"/>
      <c r="DK25" s="170"/>
      <c r="DL25" s="170"/>
      <c r="DM25" s="88"/>
      <c r="DN25" s="88"/>
      <c r="DO25" s="177"/>
      <c r="DP25" s="178" t="e">
        <f>VLOOKUP(Report!DO25,Code!$B$40:$D$42,2,FALSE)</f>
        <v>#N/A</v>
      </c>
      <c r="DQ25" s="179" t="e">
        <f>VLOOKUP(Report!DO25,Code!$B$40:$D$42,3,FALSE)</f>
        <v>#N/A</v>
      </c>
      <c r="DR25" s="180" t="e">
        <f t="shared" ca="1" si="35"/>
        <v>#N/A</v>
      </c>
      <c r="DS25" s="221"/>
      <c r="DT25" s="222" t="e">
        <f t="shared" ca="1" si="33"/>
        <v>#N/A</v>
      </c>
      <c r="DU25" s="181" t="s">
        <v>208</v>
      </c>
      <c r="DV25" s="181" t="s">
        <v>208</v>
      </c>
      <c r="DW25" s="181" t="s">
        <v>208</v>
      </c>
      <c r="DX25" s="115" t="str">
        <f t="shared" si="13"/>
        <v/>
      </c>
      <c r="DY25" s="115"/>
      <c r="DZ25" s="115"/>
      <c r="EA25" s="115"/>
      <c r="EB25" s="98"/>
      <c r="EC25" s="98" t="str">
        <f t="shared" si="38"/>
        <v/>
      </c>
      <c r="ED25" s="307" t="str">
        <f>EC25</f>
        <v/>
      </c>
    </row>
    <row r="26" spans="5:134" s="223" customFormat="1" ht="126" hidden="1" customHeight="1" thickTop="1" thickBot="1" x14ac:dyDescent="0.45">
      <c r="E26" s="253">
        <v>18</v>
      </c>
      <c r="G26" s="239" t="str">
        <f>'Front Sheet'!AE30</f>
        <v/>
      </c>
      <c r="H26" s="198" t="str">
        <f>'Front Sheet'!AF30</f>
        <v xml:space="preserve">  </v>
      </c>
      <c r="I26" s="190"/>
      <c r="J26" s="193"/>
      <c r="K26" s="193"/>
      <c r="L26" s="193"/>
      <c r="M26" s="193"/>
      <c r="N26" s="193"/>
      <c r="O26" s="193"/>
      <c r="P26" s="193"/>
      <c r="Q26" s="193"/>
      <c r="R26" s="193"/>
      <c r="S26" s="193"/>
      <c r="T26" s="90"/>
      <c r="U26" s="95" t="str">
        <f t="shared" si="15"/>
        <v>Type_2</v>
      </c>
      <c r="V26" s="256" t="str">
        <f>'Front Sheet'!AJ30</f>
        <v/>
      </c>
      <c r="W26" s="257" t="e">
        <f t="shared" ca="1" si="16"/>
        <v>#N/A</v>
      </c>
      <c r="X26" s="257" t="str">
        <f>'Front Sheet'!AM30</f>
        <v/>
      </c>
      <c r="Y26" s="47" t="e">
        <f t="shared" ca="1" si="17"/>
        <v>#N/A</v>
      </c>
      <c r="Z26" s="47" t="e">
        <f t="shared" ca="1" si="18"/>
        <v>#N/A</v>
      </c>
      <c r="AA26" s="47"/>
      <c r="AB26" s="82" t="str">
        <f t="shared" si="36"/>
        <v>he</v>
      </c>
      <c r="AC26" s="82" t="str">
        <f t="shared" si="37"/>
        <v>He</v>
      </c>
      <c r="AD26" s="82" t="str">
        <f t="shared" si="2"/>
        <v>his</v>
      </c>
      <c r="AE26" s="83" t="str">
        <f t="shared" si="3"/>
        <v>His</v>
      </c>
      <c r="AF26" s="94"/>
      <c r="AG26" s="94"/>
      <c r="AH26" s="191"/>
      <c r="AI26" s="84" t="e">
        <f>HLOOKUP(Report!AH26,Person!$H$2:$L$3,2,FALSE)</f>
        <v>#N/A</v>
      </c>
      <c r="AJ26" s="85" t="e">
        <f t="shared" ca="1" si="19"/>
        <v>#N/A</v>
      </c>
      <c r="AK26" s="86" t="str">
        <f>IF(AH26=0,"",AJ26+VLOOKUP(AH26,Code!$B$2:$C$6,2,FALSE))</f>
        <v/>
      </c>
      <c r="AL26" s="143" t="str">
        <f>IF(AH26=0,"",IF(I26="F",G26&amp;" "&amp;VLOOKUP(AK26,Person!D:I,2,FALSE),G26&amp;" "&amp;VLOOKUP(AK26,Person!D:I,4,FALSE)))</f>
        <v/>
      </c>
      <c r="AM26" s="89"/>
      <c r="AN26" s="89"/>
      <c r="AO26" s="89"/>
      <c r="AP26" s="89"/>
      <c r="AQ26" s="89"/>
      <c r="AR26" s="89"/>
      <c r="AS26" s="88"/>
      <c r="AT26" s="189"/>
      <c r="AU26" s="147" t="e">
        <f>VLOOKUP(AT26,Code!$B$51:$D$55,2,FALSE)</f>
        <v>#N/A</v>
      </c>
      <c r="AV26" s="88" t="e">
        <f ca="1">RANDBETWEEN(1,VLOOKUP(AT26,Code!$B$51:$D$55,3,FALSE))</f>
        <v>#N/A</v>
      </c>
      <c r="AW26" s="89"/>
      <c r="AX26" s="143" t="str">
        <f t="shared" ca="1" si="4"/>
        <v/>
      </c>
      <c r="AY26" s="88"/>
      <c r="AZ26" s="88"/>
      <c r="BA26" s="188"/>
      <c r="BB26" s="84" t="e">
        <f>HLOOKUP(Report!BA26,Homework!$I$2:$L$3,2,FALSE)</f>
        <v>#N/A</v>
      </c>
      <c r="BC26" s="85" t="e">
        <f t="shared" ca="1" si="20"/>
        <v>#N/A</v>
      </c>
      <c r="BD26" s="86" t="str">
        <f>IF(BA26=0,"",BC26+VLOOKUP(BA26,Code!$B$2:$C$6,2,FALSE))</f>
        <v/>
      </c>
      <c r="BE26" s="86" t="str">
        <f>IF(AND(VLOOKUP(BD26,Homework!D:J,2,FALSE)="'s ",RIGHT(G26,1)="s"),"' ",IF(VLOOKUP(BD26,Homework!D:J,2,FALSE)="'s ","'s "," "))</f>
        <v xml:space="preserve"> </v>
      </c>
      <c r="BF26" s="87" t="str">
        <f>IF(BA26=0,"",IF(I26="F"," "&amp;G26&amp;BE26&amp;VLOOKUP(BD26,Homework!D:J,3,FALSE)," "&amp;G26&amp;BE26&amp;VLOOKUP(BD26,Homework!D:J,5,FALSE)))</f>
        <v/>
      </c>
      <c r="BG26" s="87"/>
      <c r="BH26" s="87"/>
      <c r="BI26" s="87"/>
      <c r="BJ26" s="87"/>
      <c r="BK26" s="87"/>
      <c r="BL26" s="87"/>
      <c r="BM26" s="88"/>
      <c r="BN26" s="88"/>
      <c r="BO26" s="184"/>
      <c r="BP26" s="185" t="e">
        <f>VLOOKUP(BO26,Code!$B$45:$D$48,2,FALSE)</f>
        <v>#N/A</v>
      </c>
      <c r="BQ26" s="186" t="e">
        <f>VLOOKUP(BO26,Code!$B$45:$D$48,3,FALSE)</f>
        <v>#N/A</v>
      </c>
      <c r="BR26" s="186" t="e">
        <f t="shared" ca="1" si="21"/>
        <v>#N/A</v>
      </c>
      <c r="BS26" s="186"/>
      <c r="BT26" s="187" t="s">
        <v>219</v>
      </c>
      <c r="BU26" s="187" t="s">
        <v>220</v>
      </c>
      <c r="BV26" s="187" t="s">
        <v>225</v>
      </c>
      <c r="BW26" s="195"/>
      <c r="BX26" s="195"/>
      <c r="BY26" s="157" t="str">
        <f t="shared" ca="1" si="22"/>
        <v/>
      </c>
      <c r="BZ26" s="157" t="str">
        <f t="shared" ca="1" si="23"/>
        <v/>
      </c>
      <c r="CA26" s="132" t="str">
        <f t="shared" si="5"/>
        <v/>
      </c>
      <c r="CB26" s="88"/>
      <c r="CC26" s="124">
        <v>18</v>
      </c>
      <c r="CD26" s="125" t="e">
        <f>HLOOKUP(Report!CC26,Behaviour!$H$2:$K$3,2,FALSE)</f>
        <v>#N/A</v>
      </c>
      <c r="CE26" s="126" t="e">
        <f t="shared" ca="1" si="24"/>
        <v>#N/A</v>
      </c>
      <c r="CF26" s="127" t="e">
        <f ca="1">CE26+VLOOKUP(CC26,Code!$B$2:$C$6,2,FALSE)</f>
        <v>#N/A</v>
      </c>
      <c r="CG26" s="128" t="e">
        <f ca="1">IF(CC26=0,"",IF(I26="F",AC26&amp;" "&amp;VLOOKUP(CF26,Behaviour!D:I,2,FALSE)&amp;" ",AC26&amp;" "&amp;VLOOKUP(CF26,Behaviour!D:I,4,FALSE)&amp;" "))</f>
        <v>#N/A</v>
      </c>
      <c r="CH26" s="89"/>
      <c r="CI26" s="89"/>
      <c r="CJ26" s="266">
        <f ca="1">'Front Sheet'!CM30</f>
        <v>0</v>
      </c>
      <c r="CK26" s="266" t="str">
        <f ca="1">'Front Sheet'!CI30</f>
        <v/>
      </c>
      <c r="CL26" s="89" t="str">
        <f ca="1">IF(CJ26=0,"",VLOOKUP(CJ26,Code!$B$59:$D$61,2,FALSE))</f>
        <v/>
      </c>
      <c r="CM26" s="89" t="str">
        <f ca="1">IF(CJ26=0,"",VLOOKUP(CJ26,Code!$B$59:$D$61,3,FALSE))</f>
        <v/>
      </c>
      <c r="CN26" s="89" t="e">
        <f t="shared" ca="1" si="25"/>
        <v>#VALUE!</v>
      </c>
      <c r="CO26" s="89" t="e">
        <f t="shared" ca="1" si="6"/>
        <v>#VALUE!</v>
      </c>
      <c r="CP26" s="89" t="e">
        <f t="shared" ca="1" si="7"/>
        <v>#VALUE!</v>
      </c>
      <c r="CQ26" s="89" t="e">
        <f t="shared" ca="1" si="26"/>
        <v>#VALUE!</v>
      </c>
      <c r="CR26" s="89" t="str">
        <f t="shared" ca="1" si="27"/>
        <v/>
      </c>
      <c r="CS26" s="89"/>
      <c r="CT26" s="89"/>
      <c r="CU26" s="89" t="str">
        <f t="shared" ca="1" si="8"/>
        <v/>
      </c>
      <c r="CV26" s="89"/>
      <c r="CW26" s="89"/>
      <c r="CX26" s="183" t="str">
        <f t="shared" ca="1" si="28"/>
        <v/>
      </c>
      <c r="CY26" s="22" t="e">
        <f t="shared" ca="1" si="29"/>
        <v>#VALUE!</v>
      </c>
      <c r="CZ26" s="22"/>
      <c r="DA26" s="22"/>
      <c r="DB26" s="433"/>
      <c r="DC26" s="108" t="e">
        <f t="shared" ca="1" si="30"/>
        <v>#VALUE!</v>
      </c>
      <c r="DD26" s="112" t="e">
        <f ca="1">VLOOKUP(Report!DC26,Code!$B$24:$C$32,2,FALSE)</f>
        <v>#VALUE!</v>
      </c>
      <c r="DE26" s="108" t="e">
        <f ca="1">VLOOKUP(Report!DC26,Code!$B$24:$D$32,3,FALSE)</f>
        <v>#VALUE!</v>
      </c>
      <c r="DF26" s="108" t="e">
        <f t="shared" ca="1" si="31"/>
        <v>#VALUE!</v>
      </c>
      <c r="DG26" s="108" t="e">
        <f t="shared" ca="1" si="9"/>
        <v>#VALUE!</v>
      </c>
      <c r="DH26" s="169" t="str">
        <f t="shared" ca="1" si="10"/>
        <v xml:space="preserve"> </v>
      </c>
      <c r="DI26" s="170"/>
      <c r="DJ26" s="170"/>
      <c r="DK26" s="170"/>
      <c r="DL26" s="170"/>
      <c r="DM26" s="88"/>
      <c r="DN26" s="88"/>
      <c r="DO26" s="177"/>
      <c r="DP26" s="178" t="e">
        <f>VLOOKUP(Report!DO26,Code!$B$40:$D$42,2,FALSE)</f>
        <v>#N/A</v>
      </c>
      <c r="DQ26" s="179" t="e">
        <f>VLOOKUP(Report!DO26,Code!$B$40:$D$42,3,FALSE)</f>
        <v>#N/A</v>
      </c>
      <c r="DR26" s="180" t="e">
        <f t="shared" ca="1" si="35"/>
        <v>#N/A</v>
      </c>
      <c r="DS26" s="221"/>
      <c r="DT26" s="222" t="e">
        <f t="shared" ca="1" si="33"/>
        <v>#N/A</v>
      </c>
      <c r="DU26" s="181" t="s">
        <v>208</v>
      </c>
      <c r="DV26" s="181" t="s">
        <v>208</v>
      </c>
      <c r="DW26" s="181" t="s">
        <v>208</v>
      </c>
      <c r="DX26" s="115" t="str">
        <f t="shared" si="13"/>
        <v/>
      </c>
      <c r="DY26" s="115"/>
      <c r="DZ26" s="115"/>
      <c r="EA26" s="115"/>
      <c r="EB26" s="98"/>
      <c r="EC26" s="98" t="str">
        <f t="shared" si="38"/>
        <v/>
      </c>
      <c r="ED26" s="307" t="str">
        <f>EC26</f>
        <v/>
      </c>
    </row>
    <row r="27" spans="5:134" s="223" customFormat="1" ht="126" hidden="1" customHeight="1" thickTop="1" thickBot="1" x14ac:dyDescent="0.45">
      <c r="E27" s="253">
        <v>19</v>
      </c>
      <c r="G27" s="239" t="str">
        <f>'Front Sheet'!AE31</f>
        <v/>
      </c>
      <c r="H27" s="198" t="str">
        <f>'Front Sheet'!AF31</f>
        <v xml:space="preserve">  </v>
      </c>
      <c r="I27" s="190"/>
      <c r="J27" s="193"/>
      <c r="K27" s="193"/>
      <c r="L27" s="193"/>
      <c r="M27" s="193"/>
      <c r="N27" s="193"/>
      <c r="O27" s="193"/>
      <c r="P27" s="193"/>
      <c r="Q27" s="193"/>
      <c r="R27" s="193"/>
      <c r="S27" s="193"/>
      <c r="T27" s="90"/>
      <c r="U27" s="95" t="str">
        <f t="shared" si="15"/>
        <v>Type_2</v>
      </c>
      <c r="V27" s="256" t="str">
        <f>'Front Sheet'!AJ31</f>
        <v/>
      </c>
      <c r="W27" s="257" t="e">
        <f t="shared" ca="1" si="16"/>
        <v>#N/A</v>
      </c>
      <c r="X27" s="257" t="str">
        <f>'Front Sheet'!AM31</f>
        <v/>
      </c>
      <c r="Y27" s="47" t="e">
        <f t="shared" ca="1" si="17"/>
        <v>#N/A</v>
      </c>
      <c r="Z27" s="47" t="e">
        <f t="shared" ca="1" si="18"/>
        <v>#N/A</v>
      </c>
      <c r="AA27" s="47"/>
      <c r="AB27" s="82" t="str">
        <f t="shared" si="36"/>
        <v>he</v>
      </c>
      <c r="AC27" s="82" t="str">
        <f t="shared" si="37"/>
        <v>He</v>
      </c>
      <c r="AD27" s="82" t="str">
        <f t="shared" si="2"/>
        <v>his</v>
      </c>
      <c r="AE27" s="83" t="str">
        <f t="shared" si="3"/>
        <v>His</v>
      </c>
      <c r="AF27" s="94"/>
      <c r="AG27" s="94"/>
      <c r="AH27" s="191"/>
      <c r="AI27" s="84" t="e">
        <f>HLOOKUP(Report!AH27,Person!$H$2:$L$3,2,FALSE)</f>
        <v>#N/A</v>
      </c>
      <c r="AJ27" s="85" t="e">
        <f t="shared" ca="1" si="19"/>
        <v>#N/A</v>
      </c>
      <c r="AK27" s="86" t="str">
        <f>IF(AH27=0,"",AJ27+VLOOKUP(AH27,Code!$B$2:$C$6,2,FALSE))</f>
        <v/>
      </c>
      <c r="AL27" s="143" t="str">
        <f>IF(AH27=0,"",IF(I27="F",G27&amp;" "&amp;VLOOKUP(AK27,Person!D:I,2,FALSE),G27&amp;" "&amp;VLOOKUP(AK27,Person!D:I,4,FALSE)))</f>
        <v/>
      </c>
      <c r="AM27" s="89"/>
      <c r="AN27" s="89"/>
      <c r="AO27" s="89"/>
      <c r="AP27" s="89"/>
      <c r="AQ27" s="89"/>
      <c r="AR27" s="89"/>
      <c r="AS27" s="88"/>
      <c r="AT27" s="189"/>
      <c r="AU27" s="147" t="e">
        <f>VLOOKUP(AT27,Code!$B$51:$D$55,2,FALSE)</f>
        <v>#N/A</v>
      </c>
      <c r="AV27" s="88" t="e">
        <f ca="1">RANDBETWEEN(1,VLOOKUP(AT27,Code!$B$51:$D$55,3,FALSE))</f>
        <v>#N/A</v>
      </c>
      <c r="AW27" s="89"/>
      <c r="AX27" s="143" t="str">
        <f t="shared" ca="1" si="4"/>
        <v/>
      </c>
      <c r="AY27" s="88"/>
      <c r="AZ27" s="88"/>
      <c r="BA27" s="188"/>
      <c r="BB27" s="84" t="e">
        <f>HLOOKUP(Report!BA27,Homework!$I$2:$L$3,2,FALSE)</f>
        <v>#N/A</v>
      </c>
      <c r="BC27" s="85" t="e">
        <f t="shared" ca="1" si="20"/>
        <v>#N/A</v>
      </c>
      <c r="BD27" s="86" t="str">
        <f>IF(BA27=0,"",BC27+VLOOKUP(BA27,Code!$B$2:$C$6,2,FALSE))</f>
        <v/>
      </c>
      <c r="BE27" s="86" t="str">
        <f>IF(AND(VLOOKUP(BD27,Homework!D:J,2,FALSE)="'s ",RIGHT(G27,1)="s"),"' ",IF(VLOOKUP(BD27,Homework!D:J,2,FALSE)="'s ","'s "," "))</f>
        <v xml:space="preserve"> </v>
      </c>
      <c r="BF27" s="87" t="str">
        <f>IF(BA27=0,"",IF(I27="F"," "&amp;G27&amp;BE27&amp;VLOOKUP(BD27,Homework!D:J,3,FALSE)," "&amp;G27&amp;BE27&amp;VLOOKUP(BD27,Homework!D:J,5,FALSE)))</f>
        <v/>
      </c>
      <c r="BG27" s="87"/>
      <c r="BH27" s="87"/>
      <c r="BI27" s="87"/>
      <c r="BJ27" s="87"/>
      <c r="BK27" s="87"/>
      <c r="BL27" s="87"/>
      <c r="BM27" s="88"/>
      <c r="BN27" s="88"/>
      <c r="BO27" s="184"/>
      <c r="BP27" s="185" t="e">
        <f>VLOOKUP(BO27,Code!$B$45:$D$48,2,FALSE)</f>
        <v>#N/A</v>
      </c>
      <c r="BQ27" s="186" t="e">
        <f>VLOOKUP(BO27,Code!$B$45:$D$48,3,FALSE)</f>
        <v>#N/A</v>
      </c>
      <c r="BR27" s="186" t="e">
        <f t="shared" ca="1" si="21"/>
        <v>#N/A</v>
      </c>
      <c r="BS27" s="186"/>
      <c r="BT27" s="187" t="s">
        <v>219</v>
      </c>
      <c r="BU27" s="187" t="s">
        <v>220</v>
      </c>
      <c r="BV27" s="187" t="s">
        <v>225</v>
      </c>
      <c r="BW27" s="195"/>
      <c r="BX27" s="195"/>
      <c r="BY27" s="157" t="str">
        <f t="shared" ca="1" si="22"/>
        <v/>
      </c>
      <c r="BZ27" s="157" t="str">
        <f t="shared" ca="1" si="23"/>
        <v/>
      </c>
      <c r="CA27" s="132" t="str">
        <f t="shared" si="5"/>
        <v/>
      </c>
      <c r="CB27" s="88"/>
      <c r="CC27" s="124">
        <v>19</v>
      </c>
      <c r="CD27" s="125" t="e">
        <f>HLOOKUP(Report!CC27,Behaviour!$H$2:$K$3,2,FALSE)</f>
        <v>#N/A</v>
      </c>
      <c r="CE27" s="126" t="e">
        <f t="shared" ca="1" si="24"/>
        <v>#N/A</v>
      </c>
      <c r="CF27" s="127" t="e">
        <f ca="1">CE27+VLOOKUP(CC27,Code!$B$2:$C$6,2,FALSE)</f>
        <v>#N/A</v>
      </c>
      <c r="CG27" s="128" t="e">
        <f ca="1">IF(CC27=0,"",IF(I27="F",AC27&amp;" "&amp;VLOOKUP(CF27,Behaviour!D:I,2,FALSE)&amp;" ",AC27&amp;" "&amp;VLOOKUP(CF27,Behaviour!D:I,4,FALSE)&amp;" "))</f>
        <v>#N/A</v>
      </c>
      <c r="CH27" s="89"/>
      <c r="CI27" s="89"/>
      <c r="CJ27" s="266">
        <f ca="1">'Front Sheet'!CM31</f>
        <v>0</v>
      </c>
      <c r="CK27" s="266" t="str">
        <f ca="1">'Front Sheet'!CI31</f>
        <v/>
      </c>
      <c r="CL27" s="89" t="str">
        <f ca="1">IF(CJ27=0,"",VLOOKUP(CJ27,Code!$B$59:$D$61,2,FALSE))</f>
        <v/>
      </c>
      <c r="CM27" s="89" t="str">
        <f ca="1">IF(CJ27=0,"",VLOOKUP(CJ27,Code!$B$59:$D$61,3,FALSE))</f>
        <v/>
      </c>
      <c r="CN27" s="89" t="e">
        <f t="shared" ca="1" si="25"/>
        <v>#VALUE!</v>
      </c>
      <c r="CO27" s="89" t="e">
        <f t="shared" ca="1" si="6"/>
        <v>#VALUE!</v>
      </c>
      <c r="CP27" s="89" t="e">
        <f t="shared" ca="1" si="7"/>
        <v>#VALUE!</v>
      </c>
      <c r="CQ27" s="89" t="e">
        <f t="shared" ca="1" si="26"/>
        <v>#VALUE!</v>
      </c>
      <c r="CR27" s="89" t="str">
        <f t="shared" ca="1" si="27"/>
        <v/>
      </c>
      <c r="CS27" s="89"/>
      <c r="CT27" s="89"/>
      <c r="CU27" s="89" t="str">
        <f t="shared" ca="1" si="8"/>
        <v/>
      </c>
      <c r="CV27" s="89"/>
      <c r="CW27" s="89"/>
      <c r="CX27" s="183" t="str">
        <f t="shared" ca="1" si="28"/>
        <v/>
      </c>
      <c r="CY27" s="22" t="e">
        <f t="shared" ca="1" si="29"/>
        <v>#VALUE!</v>
      </c>
      <c r="CZ27" s="22"/>
      <c r="DA27" s="22"/>
      <c r="DB27" s="433"/>
      <c r="DC27" s="108" t="e">
        <f t="shared" ca="1" si="30"/>
        <v>#VALUE!</v>
      </c>
      <c r="DD27" s="112" t="e">
        <f ca="1">VLOOKUP(Report!DC27,Code!$B$24:$C$32,2,FALSE)</f>
        <v>#VALUE!</v>
      </c>
      <c r="DE27" s="108" t="e">
        <f ca="1">VLOOKUP(Report!DC27,Code!$B$24:$D$32,3,FALSE)</f>
        <v>#VALUE!</v>
      </c>
      <c r="DF27" s="108" t="e">
        <f t="shared" ca="1" si="31"/>
        <v>#VALUE!</v>
      </c>
      <c r="DG27" s="108" t="e">
        <f t="shared" ca="1" si="9"/>
        <v>#VALUE!</v>
      </c>
      <c r="DH27" s="169" t="str">
        <f t="shared" ca="1" si="10"/>
        <v xml:space="preserve"> </v>
      </c>
      <c r="DI27" s="170"/>
      <c r="DJ27" s="170"/>
      <c r="DK27" s="170"/>
      <c r="DL27" s="170"/>
      <c r="DM27" s="88"/>
      <c r="DN27" s="88"/>
      <c r="DO27" s="177"/>
      <c r="DP27" s="178" t="e">
        <f>VLOOKUP(Report!DO27,Code!$B$40:$D$42,2,FALSE)</f>
        <v>#N/A</v>
      </c>
      <c r="DQ27" s="179" t="e">
        <f>VLOOKUP(Report!DO27,Code!$B$40:$D$42,3,FALSE)</f>
        <v>#N/A</v>
      </c>
      <c r="DR27" s="180" t="e">
        <f t="shared" ca="1" si="35"/>
        <v>#N/A</v>
      </c>
      <c r="DS27" s="221"/>
      <c r="DT27" s="222" t="e">
        <f t="shared" ca="1" si="33"/>
        <v>#N/A</v>
      </c>
      <c r="DU27" s="181" t="s">
        <v>208</v>
      </c>
      <c r="DV27" s="181" t="s">
        <v>208</v>
      </c>
      <c r="DW27" s="181" t="s">
        <v>208</v>
      </c>
      <c r="DX27" s="115" t="str">
        <f t="shared" si="13"/>
        <v/>
      </c>
      <c r="DY27" s="115"/>
      <c r="DZ27" s="115"/>
      <c r="EA27" s="115"/>
      <c r="EB27" s="98"/>
      <c r="EC27" s="98" t="str">
        <f t="shared" si="38"/>
        <v/>
      </c>
      <c r="ED27" s="307" t="str">
        <f t="shared" si="39"/>
        <v/>
      </c>
    </row>
    <row r="28" spans="5:134" s="223" customFormat="1" ht="126" hidden="1" customHeight="1" thickTop="1" thickBot="1" x14ac:dyDescent="0.45">
      <c r="E28" s="253">
        <v>20</v>
      </c>
      <c r="G28" s="239" t="str">
        <f>'Front Sheet'!AE32</f>
        <v/>
      </c>
      <c r="H28" s="198" t="str">
        <f>'Front Sheet'!AF32</f>
        <v xml:space="preserve">  </v>
      </c>
      <c r="I28" s="190"/>
      <c r="J28" s="193"/>
      <c r="K28" s="193"/>
      <c r="L28" s="193"/>
      <c r="M28" s="193"/>
      <c r="N28" s="193"/>
      <c r="O28" s="193"/>
      <c r="P28" s="193"/>
      <c r="Q28" s="193"/>
      <c r="R28" s="193"/>
      <c r="S28" s="193"/>
      <c r="T28" s="90"/>
      <c r="U28" s="95" t="str">
        <f t="shared" si="15"/>
        <v>Type_2</v>
      </c>
      <c r="V28" s="256" t="str">
        <f>'Front Sheet'!AJ32</f>
        <v/>
      </c>
      <c r="W28" s="257" t="e">
        <f t="shared" ca="1" si="16"/>
        <v>#N/A</v>
      </c>
      <c r="X28" s="257" t="str">
        <f>'Front Sheet'!AM32</f>
        <v/>
      </c>
      <c r="Y28" s="47" t="e">
        <f t="shared" ca="1" si="17"/>
        <v>#N/A</v>
      </c>
      <c r="Z28" s="47" t="e">
        <f t="shared" ca="1" si="18"/>
        <v>#N/A</v>
      </c>
      <c r="AA28" s="47"/>
      <c r="AB28" s="82" t="str">
        <f t="shared" si="36"/>
        <v>he</v>
      </c>
      <c r="AC28" s="82" t="str">
        <f t="shared" si="37"/>
        <v>He</v>
      </c>
      <c r="AD28" s="82" t="str">
        <f t="shared" si="2"/>
        <v>his</v>
      </c>
      <c r="AE28" s="83" t="str">
        <f t="shared" si="3"/>
        <v>His</v>
      </c>
      <c r="AF28" s="94"/>
      <c r="AG28" s="94"/>
      <c r="AH28" s="191"/>
      <c r="AI28" s="84" t="e">
        <f>HLOOKUP(Report!AH28,Person!$H$2:$L$3,2,FALSE)</f>
        <v>#N/A</v>
      </c>
      <c r="AJ28" s="85" t="e">
        <f t="shared" ca="1" si="19"/>
        <v>#N/A</v>
      </c>
      <c r="AK28" s="86" t="str">
        <f>IF(AH28=0,"",AJ28+VLOOKUP(AH28,Code!$B$2:$C$6,2,FALSE))</f>
        <v/>
      </c>
      <c r="AL28" s="143" t="str">
        <f>IF(AH28=0,"",IF(I28="F",G28&amp;" "&amp;VLOOKUP(AK28,Person!D:I,2,FALSE),G28&amp;" "&amp;VLOOKUP(AK28,Person!D:I,4,FALSE)))</f>
        <v/>
      </c>
      <c r="AM28" s="89"/>
      <c r="AN28" s="89"/>
      <c r="AO28" s="89"/>
      <c r="AP28" s="89"/>
      <c r="AQ28" s="89"/>
      <c r="AR28" s="89"/>
      <c r="AS28" s="88"/>
      <c r="AT28" s="189"/>
      <c r="AU28" s="147" t="e">
        <f>VLOOKUP(AT28,Code!$B$51:$D$55,2,FALSE)</f>
        <v>#N/A</v>
      </c>
      <c r="AV28" s="88" t="e">
        <f ca="1">RANDBETWEEN(1,VLOOKUP(AT28,Code!$B$51:$D$55,3,FALSE))</f>
        <v>#N/A</v>
      </c>
      <c r="AW28" s="89"/>
      <c r="AX28" s="143" t="str">
        <f t="shared" ca="1" si="4"/>
        <v/>
      </c>
      <c r="AY28" s="88"/>
      <c r="AZ28" s="88"/>
      <c r="BA28" s="188"/>
      <c r="BB28" s="84" t="e">
        <f>HLOOKUP(Report!BA28,Homework!$I$2:$L$3,2,FALSE)</f>
        <v>#N/A</v>
      </c>
      <c r="BC28" s="85" t="e">
        <f t="shared" ca="1" si="20"/>
        <v>#N/A</v>
      </c>
      <c r="BD28" s="86" t="str">
        <f>IF(BA28=0,"",BC28+VLOOKUP(BA28,Code!$B$2:$C$6,2,FALSE))</f>
        <v/>
      </c>
      <c r="BE28" s="86" t="str">
        <f>IF(AND(VLOOKUP(BD28,Homework!D:J,2,FALSE)="'s ",RIGHT(G28,1)="s"),"' ",IF(VLOOKUP(BD28,Homework!D:J,2,FALSE)="'s ","'s "," "))</f>
        <v xml:space="preserve"> </v>
      </c>
      <c r="BF28" s="87" t="str">
        <f>IF(BA28=0,"",IF(I28="F"," "&amp;G28&amp;BE28&amp;VLOOKUP(BD28,Homework!D:J,3,FALSE)," "&amp;G28&amp;BE28&amp;VLOOKUP(BD28,Homework!D:J,5,FALSE)))</f>
        <v/>
      </c>
      <c r="BG28" s="87"/>
      <c r="BH28" s="87"/>
      <c r="BI28" s="87"/>
      <c r="BJ28" s="87"/>
      <c r="BK28" s="87"/>
      <c r="BL28" s="87"/>
      <c r="BM28" s="88"/>
      <c r="BN28" s="88"/>
      <c r="BO28" s="184"/>
      <c r="BP28" s="185" t="e">
        <f>VLOOKUP(BO28,Code!$B$45:$D$48,2,FALSE)</f>
        <v>#N/A</v>
      </c>
      <c r="BQ28" s="186" t="e">
        <f>VLOOKUP(BO28,Code!$B$45:$D$48,3,FALSE)</f>
        <v>#N/A</v>
      </c>
      <c r="BR28" s="186" t="e">
        <f t="shared" ca="1" si="21"/>
        <v>#N/A</v>
      </c>
      <c r="BS28" s="186"/>
      <c r="BT28" s="187" t="s">
        <v>219</v>
      </c>
      <c r="BU28" s="187" t="s">
        <v>220</v>
      </c>
      <c r="BV28" s="187" t="s">
        <v>225</v>
      </c>
      <c r="BW28" s="195"/>
      <c r="BX28" s="195"/>
      <c r="BY28" s="157" t="str">
        <f t="shared" ca="1" si="22"/>
        <v/>
      </c>
      <c r="BZ28" s="157" t="str">
        <f t="shared" ca="1" si="23"/>
        <v/>
      </c>
      <c r="CA28" s="132" t="str">
        <f t="shared" si="5"/>
        <v/>
      </c>
      <c r="CB28" s="88"/>
      <c r="CC28" s="124">
        <v>20</v>
      </c>
      <c r="CD28" s="125" t="e">
        <f>HLOOKUP(Report!CC28,Behaviour!$H$2:$K$3,2,FALSE)</f>
        <v>#N/A</v>
      </c>
      <c r="CE28" s="126" t="e">
        <f t="shared" ca="1" si="24"/>
        <v>#N/A</v>
      </c>
      <c r="CF28" s="127" t="e">
        <f ca="1">CE28+VLOOKUP(CC28,Code!$B$2:$C$6,2,FALSE)</f>
        <v>#N/A</v>
      </c>
      <c r="CG28" s="128" t="e">
        <f ca="1">IF(CC28=0,"",IF(I28="F",AC28&amp;" "&amp;VLOOKUP(CF28,Behaviour!D:I,2,FALSE)&amp;" ",AC28&amp;" "&amp;VLOOKUP(CF28,Behaviour!D:I,4,FALSE)&amp;" "))</f>
        <v>#N/A</v>
      </c>
      <c r="CH28" s="89"/>
      <c r="CI28" s="89"/>
      <c r="CJ28" s="266">
        <f ca="1">'Front Sheet'!CM32</f>
        <v>0</v>
      </c>
      <c r="CK28" s="266" t="str">
        <f ca="1">'Front Sheet'!CI32</f>
        <v/>
      </c>
      <c r="CL28" s="89" t="str">
        <f ca="1">IF(CJ28=0,"",VLOOKUP(CJ28,Code!$B$59:$D$61,2,FALSE))</f>
        <v/>
      </c>
      <c r="CM28" s="89" t="str">
        <f ca="1">IF(CJ28=0,"",VLOOKUP(CJ28,Code!$B$59:$D$61,3,FALSE))</f>
        <v/>
      </c>
      <c r="CN28" s="89" t="e">
        <f t="shared" ca="1" si="25"/>
        <v>#VALUE!</v>
      </c>
      <c r="CO28" s="89" t="e">
        <f t="shared" ca="1" si="6"/>
        <v>#VALUE!</v>
      </c>
      <c r="CP28" s="89" t="e">
        <f t="shared" ca="1" si="7"/>
        <v>#VALUE!</v>
      </c>
      <c r="CQ28" s="89" t="e">
        <f t="shared" ca="1" si="26"/>
        <v>#VALUE!</v>
      </c>
      <c r="CR28" s="89" t="str">
        <f t="shared" ca="1" si="27"/>
        <v/>
      </c>
      <c r="CS28" s="89"/>
      <c r="CT28" s="89"/>
      <c r="CU28" s="89" t="str">
        <f t="shared" ca="1" si="8"/>
        <v/>
      </c>
      <c r="CV28" s="89"/>
      <c r="CW28" s="89"/>
      <c r="CX28" s="183" t="str">
        <f t="shared" ca="1" si="28"/>
        <v/>
      </c>
      <c r="CY28" s="22" t="e">
        <f t="shared" ca="1" si="29"/>
        <v>#VALUE!</v>
      </c>
      <c r="CZ28" s="22"/>
      <c r="DA28" s="22"/>
      <c r="DB28" s="433"/>
      <c r="DC28" s="108" t="e">
        <f t="shared" ca="1" si="30"/>
        <v>#VALUE!</v>
      </c>
      <c r="DD28" s="112" t="e">
        <f ca="1">VLOOKUP(Report!DC28,Code!$B$24:$C$32,2,FALSE)</f>
        <v>#VALUE!</v>
      </c>
      <c r="DE28" s="108" t="e">
        <f ca="1">VLOOKUP(Report!DC28,Code!$B$24:$D$32,3,FALSE)</f>
        <v>#VALUE!</v>
      </c>
      <c r="DF28" s="108" t="e">
        <f t="shared" ca="1" si="31"/>
        <v>#VALUE!</v>
      </c>
      <c r="DG28" s="108" t="e">
        <f t="shared" ca="1" si="9"/>
        <v>#VALUE!</v>
      </c>
      <c r="DH28" s="169" t="str">
        <f t="shared" ca="1" si="10"/>
        <v xml:space="preserve"> </v>
      </c>
      <c r="DI28" s="170"/>
      <c r="DJ28" s="170"/>
      <c r="DK28" s="170"/>
      <c r="DL28" s="170"/>
      <c r="DM28" s="88"/>
      <c r="DN28" s="88"/>
      <c r="DO28" s="177"/>
      <c r="DP28" s="178" t="e">
        <f>VLOOKUP(Report!DO28,Code!$B$40:$D$42,2,FALSE)</f>
        <v>#N/A</v>
      </c>
      <c r="DQ28" s="179" t="e">
        <f>VLOOKUP(Report!DO28,Code!$B$40:$D$42,3,FALSE)</f>
        <v>#N/A</v>
      </c>
      <c r="DR28" s="180" t="e">
        <f t="shared" ca="1" si="35"/>
        <v>#N/A</v>
      </c>
      <c r="DS28" s="221"/>
      <c r="DT28" s="222" t="e">
        <f t="shared" ca="1" si="33"/>
        <v>#N/A</v>
      </c>
      <c r="DU28" s="181" t="s">
        <v>208</v>
      </c>
      <c r="DV28" s="181" t="s">
        <v>208</v>
      </c>
      <c r="DW28" s="181" t="s">
        <v>208</v>
      </c>
      <c r="DX28" s="115" t="str">
        <f t="shared" si="13"/>
        <v/>
      </c>
      <c r="DY28" s="115"/>
      <c r="DZ28" s="115"/>
      <c r="EA28" s="115"/>
      <c r="EB28" s="98"/>
      <c r="EC28" s="98" t="str">
        <f t="shared" si="38"/>
        <v/>
      </c>
      <c r="ED28" s="307" t="str">
        <f>EC28</f>
        <v/>
      </c>
    </row>
    <row r="29" spans="5:134" s="223" customFormat="1" ht="126" hidden="1" customHeight="1" thickTop="1" thickBot="1" x14ac:dyDescent="0.45">
      <c r="E29" s="253">
        <v>21</v>
      </c>
      <c r="G29" s="239" t="str">
        <f>'Front Sheet'!AE33</f>
        <v/>
      </c>
      <c r="H29" s="198" t="str">
        <f>'Front Sheet'!AF33</f>
        <v xml:space="preserve">  </v>
      </c>
      <c r="I29" s="190"/>
      <c r="J29" s="193"/>
      <c r="K29" s="193"/>
      <c r="L29" s="193"/>
      <c r="M29" s="193"/>
      <c r="N29" s="193"/>
      <c r="O29" s="193"/>
      <c r="P29" s="193"/>
      <c r="Q29" s="193"/>
      <c r="R29" s="193"/>
      <c r="S29" s="193"/>
      <c r="T29" s="90"/>
      <c r="U29" s="95" t="str">
        <f t="shared" si="15"/>
        <v>Type_2</v>
      </c>
      <c r="V29" s="256" t="str">
        <f>'Front Sheet'!AJ33</f>
        <v/>
      </c>
      <c r="W29" s="257" t="e">
        <f t="shared" ca="1" si="16"/>
        <v>#N/A</v>
      </c>
      <c r="X29" s="257" t="str">
        <f>'Front Sheet'!AM33</f>
        <v/>
      </c>
      <c r="Y29" s="47" t="e">
        <f t="shared" ca="1" si="17"/>
        <v>#N/A</v>
      </c>
      <c r="Z29" s="47" t="e">
        <f t="shared" ca="1" si="18"/>
        <v>#N/A</v>
      </c>
      <c r="AA29" s="47"/>
      <c r="AB29" s="82" t="str">
        <f t="shared" si="36"/>
        <v>he</v>
      </c>
      <c r="AC29" s="82" t="str">
        <f t="shared" si="37"/>
        <v>He</v>
      </c>
      <c r="AD29" s="82" t="str">
        <f t="shared" si="2"/>
        <v>his</v>
      </c>
      <c r="AE29" s="83" t="str">
        <f t="shared" si="3"/>
        <v>His</v>
      </c>
      <c r="AF29" s="94"/>
      <c r="AG29" s="94"/>
      <c r="AH29" s="191"/>
      <c r="AI29" s="84" t="e">
        <f>HLOOKUP(Report!AH29,Person!$H$2:$L$3,2,FALSE)</f>
        <v>#N/A</v>
      </c>
      <c r="AJ29" s="85" t="e">
        <f t="shared" ca="1" si="19"/>
        <v>#N/A</v>
      </c>
      <c r="AK29" s="86" t="str">
        <f>IF(AH29=0,"",AJ29+VLOOKUP(AH29,Code!$B$2:$C$6,2,FALSE))</f>
        <v/>
      </c>
      <c r="AL29" s="143" t="str">
        <f>IF(AH29=0,"",IF(I29="F",G29&amp;" "&amp;VLOOKUP(AK29,Person!D:I,2,FALSE),G29&amp;" "&amp;VLOOKUP(AK29,Person!D:I,4,FALSE)))</f>
        <v/>
      </c>
      <c r="AM29" s="89"/>
      <c r="AN29" s="89"/>
      <c r="AO29" s="89"/>
      <c r="AP29" s="89"/>
      <c r="AQ29" s="89"/>
      <c r="AR29" s="89"/>
      <c r="AS29" s="88"/>
      <c r="AT29" s="189"/>
      <c r="AU29" s="147" t="e">
        <f>VLOOKUP(AT29,Code!$B$51:$D$55,2,FALSE)</f>
        <v>#N/A</v>
      </c>
      <c r="AV29" s="88" t="e">
        <f ca="1">RANDBETWEEN(1,VLOOKUP(AT29,Code!$B$51:$D$55,3,FALSE))</f>
        <v>#N/A</v>
      </c>
      <c r="AW29" s="89"/>
      <c r="AX29" s="143" t="str">
        <f t="shared" ca="1" si="4"/>
        <v/>
      </c>
      <c r="AY29" s="88"/>
      <c r="AZ29" s="88"/>
      <c r="BA29" s="188"/>
      <c r="BB29" s="84" t="e">
        <f>HLOOKUP(Report!BA29,Homework!$I$2:$L$3,2,FALSE)</f>
        <v>#N/A</v>
      </c>
      <c r="BC29" s="85" t="e">
        <f t="shared" ca="1" si="20"/>
        <v>#N/A</v>
      </c>
      <c r="BD29" s="86" t="str">
        <f>IF(BA29=0,"",BC29+VLOOKUP(BA29,Code!$B$2:$C$6,2,FALSE))</f>
        <v/>
      </c>
      <c r="BE29" s="86" t="str">
        <f>IF(AND(VLOOKUP(BD29,Homework!D:J,2,FALSE)="'s ",RIGHT(G29,1)="s"),"' ",IF(VLOOKUP(BD29,Homework!D:J,2,FALSE)="'s ","'s "," "))</f>
        <v xml:space="preserve"> </v>
      </c>
      <c r="BF29" s="87" t="str">
        <f>IF(BA29=0,"",IF(I29="F"," "&amp;G29&amp;BE29&amp;VLOOKUP(BD29,Homework!D:J,3,FALSE)," "&amp;G29&amp;BE29&amp;VLOOKUP(BD29,Homework!D:J,5,FALSE)))</f>
        <v/>
      </c>
      <c r="BG29" s="87"/>
      <c r="BH29" s="87"/>
      <c r="BI29" s="87"/>
      <c r="BJ29" s="87"/>
      <c r="BK29" s="87"/>
      <c r="BL29" s="87"/>
      <c r="BM29" s="88"/>
      <c r="BN29" s="88"/>
      <c r="BO29" s="184"/>
      <c r="BP29" s="185" t="e">
        <f>VLOOKUP(BO29,Code!$B$45:$D$48,2,FALSE)</f>
        <v>#N/A</v>
      </c>
      <c r="BQ29" s="186" t="e">
        <f>VLOOKUP(BO29,Code!$B$45:$D$48,3,FALSE)</f>
        <v>#N/A</v>
      </c>
      <c r="BR29" s="186" t="e">
        <f t="shared" ca="1" si="21"/>
        <v>#N/A</v>
      </c>
      <c r="BS29" s="186"/>
      <c r="BT29" s="187" t="s">
        <v>219</v>
      </c>
      <c r="BU29" s="187" t="s">
        <v>220</v>
      </c>
      <c r="BV29" s="187" t="s">
        <v>225</v>
      </c>
      <c r="BW29" s="195"/>
      <c r="BX29" s="195"/>
      <c r="BY29" s="157" t="str">
        <f t="shared" ca="1" si="22"/>
        <v/>
      </c>
      <c r="BZ29" s="157" t="str">
        <f t="shared" ca="1" si="23"/>
        <v/>
      </c>
      <c r="CA29" s="132" t="str">
        <f t="shared" si="5"/>
        <v/>
      </c>
      <c r="CB29" s="88"/>
      <c r="CC29" s="124">
        <v>21</v>
      </c>
      <c r="CD29" s="125" t="e">
        <f>HLOOKUP(Report!CC29,Behaviour!$H$2:$K$3,2,FALSE)</f>
        <v>#N/A</v>
      </c>
      <c r="CE29" s="126" t="e">
        <f t="shared" ca="1" si="24"/>
        <v>#N/A</v>
      </c>
      <c r="CF29" s="127" t="e">
        <f ca="1">CE29+VLOOKUP(CC29,Code!$B$2:$C$6,2,FALSE)</f>
        <v>#N/A</v>
      </c>
      <c r="CG29" s="128" t="e">
        <f ca="1">IF(CC29=0,"",IF(I29="F",AC29&amp;" "&amp;VLOOKUP(CF29,Behaviour!D:I,2,FALSE)&amp;" ",AC29&amp;" "&amp;VLOOKUP(CF29,Behaviour!D:I,4,FALSE)&amp;" "))</f>
        <v>#N/A</v>
      </c>
      <c r="CH29" s="89"/>
      <c r="CI29" s="89"/>
      <c r="CJ29" s="266">
        <f ca="1">'Front Sheet'!CM33</f>
        <v>0</v>
      </c>
      <c r="CK29" s="266" t="str">
        <f ca="1">'Front Sheet'!CI33</f>
        <v/>
      </c>
      <c r="CL29" s="89" t="str">
        <f ca="1">IF(CJ29=0,"",VLOOKUP(CJ29,Code!$B$59:$D$61,2,FALSE))</f>
        <v/>
      </c>
      <c r="CM29" s="89" t="str">
        <f ca="1">IF(CJ29=0,"",VLOOKUP(CJ29,Code!$B$59:$D$61,3,FALSE))</f>
        <v/>
      </c>
      <c r="CN29" s="89" t="e">
        <f t="shared" ca="1" si="25"/>
        <v>#VALUE!</v>
      </c>
      <c r="CO29" s="89" t="e">
        <f t="shared" ca="1" si="6"/>
        <v>#VALUE!</v>
      </c>
      <c r="CP29" s="89" t="e">
        <f t="shared" ca="1" si="7"/>
        <v>#VALUE!</v>
      </c>
      <c r="CQ29" s="89" t="e">
        <f t="shared" ca="1" si="26"/>
        <v>#VALUE!</v>
      </c>
      <c r="CR29" s="89" t="str">
        <f t="shared" ca="1" si="27"/>
        <v/>
      </c>
      <c r="CS29" s="89"/>
      <c r="CT29" s="89"/>
      <c r="CU29" s="89" t="str">
        <f t="shared" ca="1" si="8"/>
        <v/>
      </c>
      <c r="CV29" s="89"/>
      <c r="CW29" s="89"/>
      <c r="CX29" s="183" t="str">
        <f t="shared" ca="1" si="28"/>
        <v/>
      </c>
      <c r="CY29" s="22" t="e">
        <f t="shared" ca="1" si="29"/>
        <v>#VALUE!</v>
      </c>
      <c r="CZ29" s="22"/>
      <c r="DA29" s="22"/>
      <c r="DB29" s="433"/>
      <c r="DC29" s="108" t="e">
        <f t="shared" ca="1" si="30"/>
        <v>#VALUE!</v>
      </c>
      <c r="DD29" s="112" t="e">
        <f ca="1">VLOOKUP(Report!DC29,Code!$B$24:$C$32,2,FALSE)</f>
        <v>#VALUE!</v>
      </c>
      <c r="DE29" s="108" t="e">
        <f ca="1">VLOOKUP(Report!DC29,Code!$B$24:$D$32,3,FALSE)</f>
        <v>#VALUE!</v>
      </c>
      <c r="DF29" s="108" t="e">
        <f t="shared" ca="1" si="31"/>
        <v>#VALUE!</v>
      </c>
      <c r="DG29" s="108" t="e">
        <f t="shared" ca="1" si="9"/>
        <v>#VALUE!</v>
      </c>
      <c r="DH29" s="169" t="str">
        <f t="shared" ca="1" si="10"/>
        <v xml:space="preserve"> </v>
      </c>
      <c r="DI29" s="170"/>
      <c r="DJ29" s="170"/>
      <c r="DK29" s="170"/>
      <c r="DL29" s="170"/>
      <c r="DM29" s="88"/>
      <c r="DN29" s="88"/>
      <c r="DO29" s="177"/>
      <c r="DP29" s="178" t="e">
        <f>VLOOKUP(Report!DO29,Code!$B$40:$D$42,2,FALSE)</f>
        <v>#N/A</v>
      </c>
      <c r="DQ29" s="179" t="e">
        <f>VLOOKUP(Report!DO29,Code!$B$40:$D$42,3,FALSE)</f>
        <v>#N/A</v>
      </c>
      <c r="DR29" s="180" t="e">
        <f t="shared" ca="1" si="35"/>
        <v>#N/A</v>
      </c>
      <c r="DS29" s="221"/>
      <c r="DT29" s="222" t="e">
        <f t="shared" ca="1" si="33"/>
        <v>#N/A</v>
      </c>
      <c r="DU29" s="181" t="s">
        <v>208</v>
      </c>
      <c r="DV29" s="181" t="s">
        <v>208</v>
      </c>
      <c r="DW29" s="181" t="s">
        <v>208</v>
      </c>
      <c r="DX29" s="115" t="str">
        <f t="shared" si="13"/>
        <v/>
      </c>
      <c r="DY29" s="115"/>
      <c r="DZ29" s="115"/>
      <c r="EA29" s="115"/>
      <c r="EB29" s="98"/>
      <c r="EC29" s="98" t="str">
        <f t="shared" si="38"/>
        <v/>
      </c>
      <c r="ED29" s="307" t="str">
        <f>EC29</f>
        <v/>
      </c>
    </row>
    <row r="30" spans="5:134" s="223" customFormat="1" ht="126" hidden="1" customHeight="1" thickTop="1" thickBot="1" x14ac:dyDescent="0.45">
      <c r="E30" s="253">
        <v>22</v>
      </c>
      <c r="G30" s="239" t="str">
        <f>'Front Sheet'!AE34</f>
        <v/>
      </c>
      <c r="H30" s="198" t="str">
        <f>'Front Sheet'!AF34</f>
        <v xml:space="preserve">  </v>
      </c>
      <c r="I30" s="190"/>
      <c r="J30" s="193"/>
      <c r="K30" s="193"/>
      <c r="L30" s="193"/>
      <c r="M30" s="193"/>
      <c r="N30" s="193"/>
      <c r="O30" s="193"/>
      <c r="P30" s="193"/>
      <c r="Q30" s="193"/>
      <c r="R30" s="193"/>
      <c r="S30" s="193"/>
      <c r="T30" s="90"/>
      <c r="U30" s="95" t="str">
        <f t="shared" si="15"/>
        <v>Type_2</v>
      </c>
      <c r="V30" s="256" t="str">
        <f>'Front Sheet'!AJ34</f>
        <v/>
      </c>
      <c r="W30" s="257" t="e">
        <f t="shared" ca="1" si="16"/>
        <v>#N/A</v>
      </c>
      <c r="X30" s="257" t="str">
        <f>'Front Sheet'!AM34</f>
        <v/>
      </c>
      <c r="Y30" s="47" t="e">
        <f t="shared" ca="1" si="17"/>
        <v>#N/A</v>
      </c>
      <c r="Z30" s="47" t="e">
        <f t="shared" ca="1" si="18"/>
        <v>#N/A</v>
      </c>
      <c r="AA30" s="47"/>
      <c r="AB30" s="82" t="str">
        <f t="shared" si="36"/>
        <v>he</v>
      </c>
      <c r="AC30" s="82" t="str">
        <f t="shared" si="37"/>
        <v>He</v>
      </c>
      <c r="AD30" s="82" t="str">
        <f t="shared" si="2"/>
        <v>his</v>
      </c>
      <c r="AE30" s="83" t="str">
        <f t="shared" si="3"/>
        <v>His</v>
      </c>
      <c r="AF30" s="94"/>
      <c r="AG30" s="94"/>
      <c r="AH30" s="191"/>
      <c r="AI30" s="84" t="e">
        <f>HLOOKUP(Report!AH30,Person!$H$2:$L$3,2,FALSE)</f>
        <v>#N/A</v>
      </c>
      <c r="AJ30" s="85" t="e">
        <f t="shared" ca="1" si="19"/>
        <v>#N/A</v>
      </c>
      <c r="AK30" s="86" t="str">
        <f>IF(AH30=0,"",AJ30+VLOOKUP(AH30,Code!$B$2:$C$6,2,FALSE))</f>
        <v/>
      </c>
      <c r="AL30" s="143" t="str">
        <f>IF(AH30=0,"",IF(I30="F",G30&amp;" "&amp;VLOOKUP(AK30,Person!D:I,2,FALSE),G30&amp;" "&amp;VLOOKUP(AK30,Person!D:I,4,FALSE)))</f>
        <v/>
      </c>
      <c r="AM30" s="89"/>
      <c r="AN30" s="89"/>
      <c r="AO30" s="89"/>
      <c r="AP30" s="89"/>
      <c r="AQ30" s="89"/>
      <c r="AR30" s="89"/>
      <c r="AS30" s="88"/>
      <c r="AT30" s="189"/>
      <c r="AU30" s="147" t="e">
        <f>VLOOKUP(AT30,Code!$B$51:$D$55,2,FALSE)</f>
        <v>#N/A</v>
      </c>
      <c r="AV30" s="88" t="e">
        <f ca="1">RANDBETWEEN(1,VLOOKUP(AT30,Code!$B$51:$D$55,3,FALSE))</f>
        <v>#N/A</v>
      </c>
      <c r="AW30" s="89"/>
      <c r="AX30" s="143" t="str">
        <f t="shared" ca="1" si="4"/>
        <v/>
      </c>
      <c r="AY30" s="88"/>
      <c r="AZ30" s="88"/>
      <c r="BA30" s="188"/>
      <c r="BB30" s="84" t="e">
        <f>HLOOKUP(Report!BA30,Homework!$I$2:$L$3,2,FALSE)</f>
        <v>#N/A</v>
      </c>
      <c r="BC30" s="85" t="e">
        <f t="shared" ca="1" si="20"/>
        <v>#N/A</v>
      </c>
      <c r="BD30" s="86" t="str">
        <f>IF(BA30=0,"",BC30+VLOOKUP(BA30,Code!$B$2:$C$6,2,FALSE))</f>
        <v/>
      </c>
      <c r="BE30" s="86" t="str">
        <f>IF(AND(VLOOKUP(BD30,Homework!D:J,2,FALSE)="'s ",RIGHT(G30,1)="s"),"' ",IF(VLOOKUP(BD30,Homework!D:J,2,FALSE)="'s ","'s "," "))</f>
        <v xml:space="preserve"> </v>
      </c>
      <c r="BF30" s="87" t="str">
        <f>IF(BA30=0,"",IF(I30="F"," "&amp;G30&amp;BE30&amp;VLOOKUP(BD30,Homework!D:J,3,FALSE)," "&amp;G30&amp;BE30&amp;VLOOKUP(BD30,Homework!D:J,5,FALSE)))</f>
        <v/>
      </c>
      <c r="BG30" s="87"/>
      <c r="BH30" s="87"/>
      <c r="BI30" s="87"/>
      <c r="BJ30" s="87"/>
      <c r="BK30" s="87"/>
      <c r="BL30" s="87"/>
      <c r="BM30" s="88"/>
      <c r="BN30" s="88"/>
      <c r="BO30" s="184"/>
      <c r="BP30" s="185" t="e">
        <f>VLOOKUP(BO30,Code!$B$45:$D$48,2,FALSE)</f>
        <v>#N/A</v>
      </c>
      <c r="BQ30" s="186" t="e">
        <f>VLOOKUP(BO30,Code!$B$45:$D$48,3,FALSE)</f>
        <v>#N/A</v>
      </c>
      <c r="BR30" s="186" t="e">
        <f t="shared" ca="1" si="21"/>
        <v>#N/A</v>
      </c>
      <c r="BS30" s="186"/>
      <c r="BT30" s="187" t="s">
        <v>219</v>
      </c>
      <c r="BU30" s="187" t="s">
        <v>220</v>
      </c>
      <c r="BV30" s="187" t="s">
        <v>225</v>
      </c>
      <c r="BW30" s="195"/>
      <c r="BX30" s="195"/>
      <c r="BY30" s="157" t="str">
        <f t="shared" ca="1" si="22"/>
        <v/>
      </c>
      <c r="BZ30" s="157" t="str">
        <f t="shared" ca="1" si="23"/>
        <v/>
      </c>
      <c r="CA30" s="132" t="str">
        <f t="shared" si="5"/>
        <v/>
      </c>
      <c r="CB30" s="88"/>
      <c r="CC30" s="124">
        <v>22</v>
      </c>
      <c r="CD30" s="125" t="e">
        <f>HLOOKUP(Report!CC30,Behaviour!$H$2:$K$3,2,FALSE)</f>
        <v>#N/A</v>
      </c>
      <c r="CE30" s="126" t="e">
        <f t="shared" ca="1" si="24"/>
        <v>#N/A</v>
      </c>
      <c r="CF30" s="127" t="e">
        <f ca="1">CE30+VLOOKUP(CC30,Code!$B$2:$C$6,2,FALSE)</f>
        <v>#N/A</v>
      </c>
      <c r="CG30" s="128" t="e">
        <f ca="1">IF(CC30=0,"",IF(I30="F",AC30&amp;" "&amp;VLOOKUP(CF30,Behaviour!D:I,2,FALSE)&amp;" ",AC30&amp;" "&amp;VLOOKUP(CF30,Behaviour!D:I,4,FALSE)&amp;" "))</f>
        <v>#N/A</v>
      </c>
      <c r="CH30" s="89"/>
      <c r="CI30" s="89"/>
      <c r="CJ30" s="266">
        <f ca="1">'Front Sheet'!CM34</f>
        <v>0</v>
      </c>
      <c r="CK30" s="266" t="str">
        <f ca="1">'Front Sheet'!CI34</f>
        <v/>
      </c>
      <c r="CL30" s="89" t="str">
        <f ca="1">IF(CJ30=0,"",VLOOKUP(CJ30,Code!$B$59:$D$61,2,FALSE))</f>
        <v/>
      </c>
      <c r="CM30" s="89" t="str">
        <f ca="1">IF(CJ30=0,"",VLOOKUP(CJ30,Code!$B$59:$D$61,3,FALSE))</f>
        <v/>
      </c>
      <c r="CN30" s="89" t="e">
        <f t="shared" ca="1" si="25"/>
        <v>#VALUE!</v>
      </c>
      <c r="CO30" s="89" t="e">
        <f t="shared" ca="1" si="6"/>
        <v>#VALUE!</v>
      </c>
      <c r="CP30" s="89" t="e">
        <f t="shared" ca="1" si="7"/>
        <v>#VALUE!</v>
      </c>
      <c r="CQ30" s="89" t="e">
        <f t="shared" ca="1" si="26"/>
        <v>#VALUE!</v>
      </c>
      <c r="CR30" s="89" t="str">
        <f t="shared" ca="1" si="27"/>
        <v/>
      </c>
      <c r="CS30" s="89"/>
      <c r="CT30" s="89"/>
      <c r="CU30" s="89" t="str">
        <f t="shared" ca="1" si="8"/>
        <v/>
      </c>
      <c r="CV30" s="89"/>
      <c r="CW30" s="89"/>
      <c r="CX30" s="183" t="str">
        <f t="shared" ca="1" si="28"/>
        <v/>
      </c>
      <c r="CY30" s="22" t="e">
        <f t="shared" ca="1" si="29"/>
        <v>#VALUE!</v>
      </c>
      <c r="CZ30" s="22"/>
      <c r="DA30" s="22"/>
      <c r="DB30" s="433"/>
      <c r="DC30" s="108" t="e">
        <f t="shared" ca="1" si="30"/>
        <v>#VALUE!</v>
      </c>
      <c r="DD30" s="112" t="e">
        <f ca="1">VLOOKUP(Report!DC30,Code!$B$24:$C$32,2,FALSE)</f>
        <v>#VALUE!</v>
      </c>
      <c r="DE30" s="108" t="e">
        <f ca="1">VLOOKUP(Report!DC30,Code!$B$24:$D$32,3,FALSE)</f>
        <v>#VALUE!</v>
      </c>
      <c r="DF30" s="108" t="e">
        <f t="shared" ca="1" si="31"/>
        <v>#VALUE!</v>
      </c>
      <c r="DG30" s="108" t="e">
        <f t="shared" ca="1" si="9"/>
        <v>#VALUE!</v>
      </c>
      <c r="DH30" s="169" t="str">
        <f t="shared" ca="1" si="10"/>
        <v xml:space="preserve"> </v>
      </c>
      <c r="DI30" s="170"/>
      <c r="DJ30" s="170"/>
      <c r="DK30" s="170"/>
      <c r="DL30" s="170"/>
      <c r="DM30" s="88"/>
      <c r="DN30" s="88"/>
      <c r="DO30" s="177"/>
      <c r="DP30" s="178" t="e">
        <f>VLOOKUP(Report!DO30,Code!$B$40:$D$42,2,FALSE)</f>
        <v>#N/A</v>
      </c>
      <c r="DQ30" s="179" t="e">
        <f>VLOOKUP(Report!DO30,Code!$B$40:$D$42,3,FALSE)</f>
        <v>#N/A</v>
      </c>
      <c r="DR30" s="180" t="e">
        <f t="shared" ca="1" si="35"/>
        <v>#N/A</v>
      </c>
      <c r="DS30" s="221"/>
      <c r="DT30" s="222" t="e">
        <f t="shared" ca="1" si="33"/>
        <v>#N/A</v>
      </c>
      <c r="DU30" s="181" t="s">
        <v>208</v>
      </c>
      <c r="DV30" s="181" t="s">
        <v>208</v>
      </c>
      <c r="DW30" s="181" t="s">
        <v>208</v>
      </c>
      <c r="DX30" s="115" t="str">
        <f t="shared" si="13"/>
        <v/>
      </c>
      <c r="DY30" s="115"/>
      <c r="DZ30" s="115"/>
      <c r="EA30" s="115"/>
      <c r="EB30" s="98"/>
      <c r="EC30" s="98" t="str">
        <f t="shared" si="38"/>
        <v/>
      </c>
      <c r="ED30" s="307" t="str">
        <f t="shared" si="39"/>
        <v/>
      </c>
    </row>
    <row r="31" spans="5:134" s="223" customFormat="1" ht="126" hidden="1" customHeight="1" thickTop="1" thickBot="1" x14ac:dyDescent="0.45">
      <c r="E31" s="253">
        <v>23</v>
      </c>
      <c r="G31" s="239" t="str">
        <f>'Front Sheet'!AE35</f>
        <v/>
      </c>
      <c r="H31" s="198" t="str">
        <f>'Front Sheet'!AF35</f>
        <v xml:space="preserve">  </v>
      </c>
      <c r="I31" s="190"/>
      <c r="J31" s="193"/>
      <c r="K31" s="193"/>
      <c r="L31" s="193"/>
      <c r="M31" s="193"/>
      <c r="N31" s="193"/>
      <c r="O31" s="193"/>
      <c r="P31" s="193"/>
      <c r="Q31" s="193"/>
      <c r="R31" s="193"/>
      <c r="S31" s="193"/>
      <c r="T31" s="90"/>
      <c r="U31" s="95" t="str">
        <f t="shared" si="15"/>
        <v>Type_2</v>
      </c>
      <c r="V31" s="256" t="str">
        <f>'Front Sheet'!AJ35</f>
        <v/>
      </c>
      <c r="W31" s="257" t="e">
        <f t="shared" ca="1" si="16"/>
        <v>#N/A</v>
      </c>
      <c r="X31" s="257" t="str">
        <f>'Front Sheet'!AM35</f>
        <v/>
      </c>
      <c r="Y31" s="47" t="e">
        <f t="shared" ca="1" si="17"/>
        <v>#N/A</v>
      </c>
      <c r="Z31" s="47" t="e">
        <f t="shared" ca="1" si="18"/>
        <v>#N/A</v>
      </c>
      <c r="AA31" s="47"/>
      <c r="AB31" s="82" t="str">
        <f t="shared" si="36"/>
        <v>he</v>
      </c>
      <c r="AC31" s="82" t="str">
        <f t="shared" si="37"/>
        <v>He</v>
      </c>
      <c r="AD31" s="82" t="str">
        <f t="shared" si="2"/>
        <v>his</v>
      </c>
      <c r="AE31" s="83" t="str">
        <f t="shared" si="3"/>
        <v>His</v>
      </c>
      <c r="AF31" s="94"/>
      <c r="AG31" s="94"/>
      <c r="AH31" s="191"/>
      <c r="AI31" s="84" t="e">
        <f>HLOOKUP(Report!AH31,Person!$H$2:$L$3,2,FALSE)</f>
        <v>#N/A</v>
      </c>
      <c r="AJ31" s="85" t="e">
        <f t="shared" ca="1" si="19"/>
        <v>#N/A</v>
      </c>
      <c r="AK31" s="86" t="str">
        <f>IF(AH31=0,"",AJ31+VLOOKUP(AH31,Code!$B$2:$C$6,2,FALSE))</f>
        <v/>
      </c>
      <c r="AL31" s="143" t="str">
        <f>IF(AH31=0,"",IF(I31="F",G31&amp;" "&amp;VLOOKUP(AK31,Person!D:I,2,FALSE),G31&amp;" "&amp;VLOOKUP(AK31,Person!D:I,4,FALSE)))</f>
        <v/>
      </c>
      <c r="AM31" s="89"/>
      <c r="AN31" s="89"/>
      <c r="AO31" s="89"/>
      <c r="AP31" s="89"/>
      <c r="AQ31" s="89"/>
      <c r="AR31" s="89"/>
      <c r="AS31" s="88"/>
      <c r="AT31" s="189"/>
      <c r="AU31" s="147" t="e">
        <f>VLOOKUP(AT31,Code!$B$51:$D$55,2,FALSE)</f>
        <v>#N/A</v>
      </c>
      <c r="AV31" s="88" t="e">
        <f ca="1">RANDBETWEEN(1,VLOOKUP(AT31,Code!$B$51:$D$55,3,FALSE))</f>
        <v>#N/A</v>
      </c>
      <c r="AW31" s="89"/>
      <c r="AX31" s="143" t="str">
        <f t="shared" ca="1" si="4"/>
        <v/>
      </c>
      <c r="AY31" s="88"/>
      <c r="AZ31" s="88"/>
      <c r="BA31" s="188"/>
      <c r="BB31" s="84" t="e">
        <f>HLOOKUP(Report!BA31,Homework!$I$2:$L$3,2,FALSE)</f>
        <v>#N/A</v>
      </c>
      <c r="BC31" s="85" t="e">
        <f t="shared" ca="1" si="20"/>
        <v>#N/A</v>
      </c>
      <c r="BD31" s="86" t="str">
        <f>IF(BA31=0,"",BC31+VLOOKUP(BA31,Code!$B$2:$C$6,2,FALSE))</f>
        <v/>
      </c>
      <c r="BE31" s="86" t="str">
        <f>IF(AND(VLOOKUP(BD31,Homework!D:J,2,FALSE)="'s ",RIGHT(G31,1)="s"),"' ",IF(VLOOKUP(BD31,Homework!D:J,2,FALSE)="'s ","'s "," "))</f>
        <v xml:space="preserve"> </v>
      </c>
      <c r="BF31" s="87" t="str">
        <f>IF(BA31=0,"",IF(I31="F"," "&amp;G31&amp;BE31&amp;VLOOKUP(BD31,Homework!D:J,3,FALSE)," "&amp;G31&amp;BE31&amp;VLOOKUP(BD31,Homework!D:J,5,FALSE)))</f>
        <v/>
      </c>
      <c r="BG31" s="87"/>
      <c r="BH31" s="87"/>
      <c r="BI31" s="87"/>
      <c r="BJ31" s="87"/>
      <c r="BK31" s="87"/>
      <c r="BL31" s="87"/>
      <c r="BM31" s="88"/>
      <c r="BN31" s="88"/>
      <c r="BO31" s="184"/>
      <c r="BP31" s="185" t="e">
        <f>VLOOKUP(BO31,Code!$B$45:$D$48,2,FALSE)</f>
        <v>#N/A</v>
      </c>
      <c r="BQ31" s="186" t="e">
        <f>VLOOKUP(BO31,Code!$B$45:$D$48,3,FALSE)</f>
        <v>#N/A</v>
      </c>
      <c r="BR31" s="186" t="e">
        <f t="shared" ca="1" si="21"/>
        <v>#N/A</v>
      </c>
      <c r="BS31" s="186"/>
      <c r="BT31" s="187" t="s">
        <v>219</v>
      </c>
      <c r="BU31" s="187" t="s">
        <v>220</v>
      </c>
      <c r="BV31" s="187" t="s">
        <v>225</v>
      </c>
      <c r="BW31" s="195"/>
      <c r="BX31" s="195"/>
      <c r="BY31" s="157" t="str">
        <f t="shared" ca="1" si="22"/>
        <v/>
      </c>
      <c r="BZ31" s="157" t="str">
        <f t="shared" ca="1" si="23"/>
        <v/>
      </c>
      <c r="CA31" s="132" t="str">
        <f t="shared" si="5"/>
        <v/>
      </c>
      <c r="CB31" s="88"/>
      <c r="CC31" s="124">
        <v>23</v>
      </c>
      <c r="CD31" s="125" t="e">
        <f>HLOOKUP(Report!CC31,Behaviour!$H$2:$K$3,2,FALSE)</f>
        <v>#N/A</v>
      </c>
      <c r="CE31" s="126" t="e">
        <f t="shared" ca="1" si="24"/>
        <v>#N/A</v>
      </c>
      <c r="CF31" s="127" t="e">
        <f ca="1">CE31+VLOOKUP(CC31,Code!$B$2:$C$6,2,FALSE)</f>
        <v>#N/A</v>
      </c>
      <c r="CG31" s="128" t="e">
        <f ca="1">IF(CC31=0,"",IF(I31="F",AC31&amp;" "&amp;VLOOKUP(CF31,Behaviour!D:I,2,FALSE)&amp;" ",AC31&amp;" "&amp;VLOOKUP(CF31,Behaviour!D:I,4,FALSE)&amp;" "))</f>
        <v>#N/A</v>
      </c>
      <c r="CH31" s="89"/>
      <c r="CI31" s="89"/>
      <c r="CJ31" s="266">
        <f ca="1">'Front Sheet'!CM35</f>
        <v>0</v>
      </c>
      <c r="CK31" s="266" t="str">
        <f ca="1">'Front Sheet'!CI35</f>
        <v/>
      </c>
      <c r="CL31" s="89" t="str">
        <f ca="1">IF(CJ31=0,"",VLOOKUP(CJ31,Code!$B$59:$D$61,2,FALSE))</f>
        <v/>
      </c>
      <c r="CM31" s="89" t="str">
        <f ca="1">IF(CJ31=0,"",VLOOKUP(CJ31,Code!$B$59:$D$61,3,FALSE))</f>
        <v/>
      </c>
      <c r="CN31" s="89" t="e">
        <f t="shared" ca="1" si="25"/>
        <v>#VALUE!</v>
      </c>
      <c r="CO31" s="89" t="e">
        <f t="shared" ca="1" si="6"/>
        <v>#VALUE!</v>
      </c>
      <c r="CP31" s="89" t="e">
        <f t="shared" ca="1" si="7"/>
        <v>#VALUE!</v>
      </c>
      <c r="CQ31" s="89" t="e">
        <f t="shared" ca="1" si="26"/>
        <v>#VALUE!</v>
      </c>
      <c r="CR31" s="89" t="str">
        <f t="shared" ca="1" si="27"/>
        <v/>
      </c>
      <c r="CS31" s="89"/>
      <c r="CT31" s="89"/>
      <c r="CU31" s="89" t="str">
        <f t="shared" ca="1" si="8"/>
        <v/>
      </c>
      <c r="CV31" s="89"/>
      <c r="CW31" s="89"/>
      <c r="CX31" s="183" t="str">
        <f t="shared" ca="1" si="28"/>
        <v/>
      </c>
      <c r="CY31" s="22" t="e">
        <f t="shared" ca="1" si="29"/>
        <v>#VALUE!</v>
      </c>
      <c r="CZ31" s="22"/>
      <c r="DA31" s="22"/>
      <c r="DB31" s="433"/>
      <c r="DC31" s="108" t="e">
        <f t="shared" ca="1" si="30"/>
        <v>#VALUE!</v>
      </c>
      <c r="DD31" s="112" t="e">
        <f ca="1">VLOOKUP(Report!DC31,Code!$B$24:$C$32,2,FALSE)</f>
        <v>#VALUE!</v>
      </c>
      <c r="DE31" s="108" t="e">
        <f ca="1">VLOOKUP(Report!DC31,Code!$B$24:$D$32,3,FALSE)</f>
        <v>#VALUE!</v>
      </c>
      <c r="DF31" s="108" t="e">
        <f t="shared" ca="1" si="31"/>
        <v>#VALUE!</v>
      </c>
      <c r="DG31" s="108" t="e">
        <f t="shared" ca="1" si="9"/>
        <v>#VALUE!</v>
      </c>
      <c r="DH31" s="169" t="str">
        <f t="shared" ca="1" si="10"/>
        <v xml:space="preserve"> </v>
      </c>
      <c r="DI31" s="170"/>
      <c r="DJ31" s="170"/>
      <c r="DK31" s="170"/>
      <c r="DL31" s="170"/>
      <c r="DM31" s="88"/>
      <c r="DN31" s="88"/>
      <c r="DO31" s="177"/>
      <c r="DP31" s="178" t="e">
        <f>VLOOKUP(Report!DO31,Code!$B$40:$D$42,2,FALSE)</f>
        <v>#N/A</v>
      </c>
      <c r="DQ31" s="179" t="e">
        <f>VLOOKUP(Report!DO31,Code!$B$40:$D$42,3,FALSE)</f>
        <v>#N/A</v>
      </c>
      <c r="DR31" s="180" t="e">
        <f t="shared" ca="1" si="35"/>
        <v>#N/A</v>
      </c>
      <c r="DS31" s="221"/>
      <c r="DT31" s="222" t="e">
        <f t="shared" ca="1" si="33"/>
        <v>#N/A</v>
      </c>
      <c r="DU31" s="181" t="s">
        <v>208</v>
      </c>
      <c r="DV31" s="181" t="s">
        <v>208</v>
      </c>
      <c r="DW31" s="181" t="s">
        <v>208</v>
      </c>
      <c r="DX31" s="115" t="str">
        <f t="shared" si="13"/>
        <v/>
      </c>
      <c r="DY31" s="115"/>
      <c r="DZ31" s="115"/>
      <c r="EA31" s="115"/>
      <c r="EB31" s="98"/>
      <c r="EC31" s="98" t="str">
        <f t="shared" si="38"/>
        <v/>
      </c>
      <c r="ED31" s="307" t="str">
        <f>EC31</f>
        <v/>
      </c>
    </row>
    <row r="32" spans="5:134" s="223" customFormat="1" ht="126" hidden="1" customHeight="1" thickTop="1" thickBot="1" x14ac:dyDescent="0.45">
      <c r="E32" s="253">
        <v>24</v>
      </c>
      <c r="G32" s="239" t="str">
        <f>'Front Sheet'!AE36</f>
        <v/>
      </c>
      <c r="H32" s="198" t="str">
        <f>'Front Sheet'!AF36</f>
        <v xml:space="preserve">  </v>
      </c>
      <c r="I32" s="190"/>
      <c r="J32" s="193"/>
      <c r="K32" s="193"/>
      <c r="L32" s="193"/>
      <c r="M32" s="193"/>
      <c r="N32" s="193"/>
      <c r="O32" s="193"/>
      <c r="P32" s="193"/>
      <c r="Q32" s="193"/>
      <c r="R32" s="193"/>
      <c r="S32" s="193"/>
      <c r="T32" s="90"/>
      <c r="U32" s="95" t="str">
        <f t="shared" si="15"/>
        <v>Type_2</v>
      </c>
      <c r="V32" s="256" t="str">
        <f>'Front Sheet'!AJ36</f>
        <v/>
      </c>
      <c r="W32" s="257" t="e">
        <f t="shared" ca="1" si="16"/>
        <v>#N/A</v>
      </c>
      <c r="X32" s="257" t="str">
        <f>'Front Sheet'!AM36</f>
        <v/>
      </c>
      <c r="Y32" s="47" t="e">
        <f t="shared" ca="1" si="17"/>
        <v>#N/A</v>
      </c>
      <c r="Z32" s="47" t="e">
        <f t="shared" ca="1" si="18"/>
        <v>#N/A</v>
      </c>
      <c r="AA32" s="47"/>
      <c r="AB32" s="82" t="str">
        <f t="shared" si="36"/>
        <v>he</v>
      </c>
      <c r="AC32" s="82" t="str">
        <f t="shared" si="37"/>
        <v>He</v>
      </c>
      <c r="AD32" s="82" t="str">
        <f t="shared" si="2"/>
        <v>his</v>
      </c>
      <c r="AE32" s="83" t="str">
        <f t="shared" si="3"/>
        <v>His</v>
      </c>
      <c r="AF32" s="94"/>
      <c r="AG32" s="94"/>
      <c r="AH32" s="191"/>
      <c r="AI32" s="84" t="e">
        <f>HLOOKUP(Report!AH32,Person!$H$2:$L$3,2,FALSE)</f>
        <v>#N/A</v>
      </c>
      <c r="AJ32" s="85" t="e">
        <f t="shared" ca="1" si="19"/>
        <v>#N/A</v>
      </c>
      <c r="AK32" s="86" t="str">
        <f>IF(AH32=0,"",AJ32+VLOOKUP(AH32,Code!$B$2:$C$6,2,FALSE))</f>
        <v/>
      </c>
      <c r="AL32" s="143" t="str">
        <f>IF(AH32=0,"",IF(I32="F",G32&amp;" "&amp;VLOOKUP(AK32,Person!D:I,2,FALSE),G32&amp;" "&amp;VLOOKUP(AK32,Person!D:I,4,FALSE)))</f>
        <v/>
      </c>
      <c r="AM32" s="89"/>
      <c r="AN32" s="89"/>
      <c r="AO32" s="89"/>
      <c r="AP32" s="89"/>
      <c r="AQ32" s="89"/>
      <c r="AR32" s="89"/>
      <c r="AS32" s="88"/>
      <c r="AT32" s="189"/>
      <c r="AU32" s="147" t="e">
        <f>VLOOKUP(AT32,Code!$B$51:$D$55,2,FALSE)</f>
        <v>#N/A</v>
      </c>
      <c r="AV32" s="88" t="e">
        <f ca="1">RANDBETWEEN(1,VLOOKUP(AT32,Code!$B$51:$D$55,3,FALSE))</f>
        <v>#N/A</v>
      </c>
      <c r="AW32" s="89"/>
      <c r="AX32" s="143" t="str">
        <f t="shared" ca="1" si="4"/>
        <v/>
      </c>
      <c r="AY32" s="88"/>
      <c r="AZ32" s="88"/>
      <c r="BA32" s="188"/>
      <c r="BB32" s="84" t="e">
        <f>HLOOKUP(Report!BA32,Homework!$I$2:$L$3,2,FALSE)</f>
        <v>#N/A</v>
      </c>
      <c r="BC32" s="85" t="e">
        <f t="shared" ca="1" si="20"/>
        <v>#N/A</v>
      </c>
      <c r="BD32" s="86" t="str">
        <f>IF(BA32=0,"",BC32+VLOOKUP(BA32,Code!$B$2:$C$6,2,FALSE))</f>
        <v/>
      </c>
      <c r="BE32" s="86" t="str">
        <f>IF(AND(VLOOKUP(BD32,Homework!D:J,2,FALSE)="'s ",RIGHT(G32,1)="s"),"' ",IF(VLOOKUP(BD32,Homework!D:J,2,FALSE)="'s ","'s "," "))</f>
        <v xml:space="preserve"> </v>
      </c>
      <c r="BF32" s="87" t="str">
        <f>IF(BA32=0,"",IF(I32="F"," "&amp;G32&amp;BE32&amp;VLOOKUP(BD32,Homework!D:J,3,FALSE)," "&amp;G32&amp;BE32&amp;VLOOKUP(BD32,Homework!D:J,5,FALSE)))</f>
        <v/>
      </c>
      <c r="BG32" s="87"/>
      <c r="BH32" s="87"/>
      <c r="BI32" s="87"/>
      <c r="BJ32" s="87"/>
      <c r="BK32" s="87"/>
      <c r="BL32" s="87"/>
      <c r="BM32" s="88"/>
      <c r="BN32" s="88"/>
      <c r="BO32" s="184"/>
      <c r="BP32" s="185" t="e">
        <f>VLOOKUP(BO32,Code!$B$45:$D$48,2,FALSE)</f>
        <v>#N/A</v>
      </c>
      <c r="BQ32" s="186" t="e">
        <f>VLOOKUP(BO32,Code!$B$45:$D$48,3,FALSE)</f>
        <v>#N/A</v>
      </c>
      <c r="BR32" s="186" t="e">
        <f t="shared" ca="1" si="21"/>
        <v>#N/A</v>
      </c>
      <c r="BS32" s="186"/>
      <c r="BT32" s="187" t="s">
        <v>219</v>
      </c>
      <c r="BU32" s="187" t="s">
        <v>220</v>
      </c>
      <c r="BV32" s="187" t="s">
        <v>225</v>
      </c>
      <c r="BW32" s="195"/>
      <c r="BX32" s="195"/>
      <c r="BY32" s="157" t="str">
        <f t="shared" ca="1" si="22"/>
        <v/>
      </c>
      <c r="BZ32" s="157" t="str">
        <f t="shared" ca="1" si="23"/>
        <v/>
      </c>
      <c r="CA32" s="132" t="str">
        <f t="shared" si="5"/>
        <v/>
      </c>
      <c r="CB32" s="88"/>
      <c r="CC32" s="124">
        <v>24</v>
      </c>
      <c r="CD32" s="125" t="e">
        <f>HLOOKUP(Report!CC32,Behaviour!$H$2:$K$3,2,FALSE)</f>
        <v>#N/A</v>
      </c>
      <c r="CE32" s="126" t="e">
        <f t="shared" ca="1" si="24"/>
        <v>#N/A</v>
      </c>
      <c r="CF32" s="127" t="e">
        <f ca="1">CE32+VLOOKUP(CC32,Code!$B$2:$C$6,2,FALSE)</f>
        <v>#N/A</v>
      </c>
      <c r="CG32" s="128" t="e">
        <f ca="1">IF(CC32=0,"",IF(I32="F",AC32&amp;" "&amp;VLOOKUP(CF32,Behaviour!D:I,2,FALSE)&amp;" ",AC32&amp;" "&amp;VLOOKUP(CF32,Behaviour!D:I,4,FALSE)&amp;" "))</f>
        <v>#N/A</v>
      </c>
      <c r="CH32" s="89"/>
      <c r="CI32" s="89"/>
      <c r="CJ32" s="266">
        <f ca="1">'Front Sheet'!CM36</f>
        <v>0</v>
      </c>
      <c r="CK32" s="266" t="str">
        <f ca="1">'Front Sheet'!CI36</f>
        <v/>
      </c>
      <c r="CL32" s="89" t="str">
        <f ca="1">IF(CJ32=0,"",VLOOKUP(CJ32,Code!$B$59:$D$61,2,FALSE))</f>
        <v/>
      </c>
      <c r="CM32" s="89" t="str">
        <f ca="1">IF(CJ32=0,"",VLOOKUP(CJ32,Code!$B$59:$D$61,3,FALSE))</f>
        <v/>
      </c>
      <c r="CN32" s="89" t="e">
        <f t="shared" ca="1" si="25"/>
        <v>#VALUE!</v>
      </c>
      <c r="CO32" s="89" t="e">
        <f t="shared" ca="1" si="6"/>
        <v>#VALUE!</v>
      </c>
      <c r="CP32" s="89" t="e">
        <f t="shared" ca="1" si="7"/>
        <v>#VALUE!</v>
      </c>
      <c r="CQ32" s="89" t="e">
        <f t="shared" ca="1" si="26"/>
        <v>#VALUE!</v>
      </c>
      <c r="CR32" s="89" t="str">
        <f t="shared" ca="1" si="27"/>
        <v/>
      </c>
      <c r="CS32" s="89"/>
      <c r="CT32" s="89"/>
      <c r="CU32" s="89" t="str">
        <f t="shared" ca="1" si="8"/>
        <v/>
      </c>
      <c r="CV32" s="89"/>
      <c r="CW32" s="89"/>
      <c r="CX32" s="183" t="str">
        <f t="shared" ca="1" si="28"/>
        <v/>
      </c>
      <c r="CY32" s="22" t="e">
        <f t="shared" ca="1" si="29"/>
        <v>#VALUE!</v>
      </c>
      <c r="CZ32" s="22"/>
      <c r="DA32" s="22"/>
      <c r="DB32" s="433"/>
      <c r="DC32" s="108" t="e">
        <f t="shared" ca="1" si="30"/>
        <v>#VALUE!</v>
      </c>
      <c r="DD32" s="112" t="e">
        <f ca="1">VLOOKUP(Report!DC32,Code!$B$24:$C$32,2,FALSE)</f>
        <v>#VALUE!</v>
      </c>
      <c r="DE32" s="108" t="e">
        <f ca="1">VLOOKUP(Report!DC32,Code!$B$24:$D$32,3,FALSE)</f>
        <v>#VALUE!</v>
      </c>
      <c r="DF32" s="108" t="e">
        <f t="shared" ca="1" si="31"/>
        <v>#VALUE!</v>
      </c>
      <c r="DG32" s="108" t="e">
        <f t="shared" ca="1" si="9"/>
        <v>#VALUE!</v>
      </c>
      <c r="DH32" s="169" t="str">
        <f t="shared" ca="1" si="10"/>
        <v xml:space="preserve"> </v>
      </c>
      <c r="DI32" s="170"/>
      <c r="DJ32" s="170"/>
      <c r="DK32" s="170"/>
      <c r="DL32" s="170"/>
      <c r="DM32" s="88"/>
      <c r="DN32" s="88"/>
      <c r="DO32" s="177"/>
      <c r="DP32" s="178" t="e">
        <f>VLOOKUP(Report!DO32,Code!$B$40:$D$42,2,FALSE)</f>
        <v>#N/A</v>
      </c>
      <c r="DQ32" s="179" t="e">
        <f>VLOOKUP(Report!DO32,Code!$B$40:$D$42,3,FALSE)</f>
        <v>#N/A</v>
      </c>
      <c r="DR32" s="180" t="e">
        <f t="shared" ca="1" si="35"/>
        <v>#N/A</v>
      </c>
      <c r="DS32" s="221"/>
      <c r="DT32" s="222" t="e">
        <f t="shared" ca="1" si="33"/>
        <v>#N/A</v>
      </c>
      <c r="DU32" s="181" t="s">
        <v>208</v>
      </c>
      <c r="DV32" s="181" t="s">
        <v>208</v>
      </c>
      <c r="DW32" s="181" t="s">
        <v>208</v>
      </c>
      <c r="DX32" s="115" t="str">
        <f t="shared" si="13"/>
        <v/>
      </c>
      <c r="DY32" s="115"/>
      <c r="DZ32" s="115"/>
      <c r="EA32" s="115"/>
      <c r="EB32" s="98"/>
      <c r="EC32" s="98" t="str">
        <f t="shared" si="38"/>
        <v/>
      </c>
      <c r="ED32" s="307" t="str">
        <f>EC32</f>
        <v/>
      </c>
    </row>
    <row r="33" spans="5:134" s="223" customFormat="1" ht="126" hidden="1" customHeight="1" thickTop="1" thickBot="1" x14ac:dyDescent="0.45">
      <c r="E33" s="253">
        <v>25</v>
      </c>
      <c r="G33" s="239" t="str">
        <f>'Front Sheet'!AE37</f>
        <v/>
      </c>
      <c r="H33" s="198" t="str">
        <f>'Front Sheet'!AF37</f>
        <v xml:space="preserve">  </v>
      </c>
      <c r="I33" s="190"/>
      <c r="J33" s="193"/>
      <c r="K33" s="193"/>
      <c r="L33" s="193"/>
      <c r="M33" s="193"/>
      <c r="N33" s="193"/>
      <c r="O33" s="193"/>
      <c r="P33" s="193"/>
      <c r="Q33" s="193"/>
      <c r="R33" s="193"/>
      <c r="S33" s="193"/>
      <c r="T33" s="90"/>
      <c r="U33" s="95" t="str">
        <f t="shared" si="15"/>
        <v>Type_2</v>
      </c>
      <c r="V33" s="256" t="str">
        <f>'Front Sheet'!AJ37</f>
        <v/>
      </c>
      <c r="W33" s="257" t="e">
        <f t="shared" ca="1" si="16"/>
        <v>#N/A</v>
      </c>
      <c r="X33" s="257" t="str">
        <f>'Front Sheet'!AM37</f>
        <v/>
      </c>
      <c r="Y33" s="47" t="e">
        <f t="shared" ca="1" si="17"/>
        <v>#N/A</v>
      </c>
      <c r="Z33" s="47" t="e">
        <f t="shared" ca="1" si="18"/>
        <v>#N/A</v>
      </c>
      <c r="AA33" s="47"/>
      <c r="AB33" s="82" t="str">
        <f t="shared" si="36"/>
        <v>he</v>
      </c>
      <c r="AC33" s="82" t="str">
        <f t="shared" si="37"/>
        <v>He</v>
      </c>
      <c r="AD33" s="82" t="str">
        <f t="shared" si="2"/>
        <v>his</v>
      </c>
      <c r="AE33" s="83" t="str">
        <f t="shared" si="3"/>
        <v>His</v>
      </c>
      <c r="AF33" s="94"/>
      <c r="AG33" s="94"/>
      <c r="AH33" s="191"/>
      <c r="AI33" s="84" t="e">
        <f>HLOOKUP(Report!AH33,Person!$H$2:$L$3,2,FALSE)</f>
        <v>#N/A</v>
      </c>
      <c r="AJ33" s="85" t="e">
        <f t="shared" ca="1" si="19"/>
        <v>#N/A</v>
      </c>
      <c r="AK33" s="86" t="str">
        <f>IF(AH33=0,"",AJ33+VLOOKUP(AH33,Code!$B$2:$C$6,2,FALSE))</f>
        <v/>
      </c>
      <c r="AL33" s="143" t="str">
        <f>IF(AH33=0,"",IF(I33="F",G33&amp;" "&amp;VLOOKUP(AK33,Person!D:I,2,FALSE),G33&amp;" "&amp;VLOOKUP(AK33,Person!D:I,4,FALSE)))</f>
        <v/>
      </c>
      <c r="AM33" s="89"/>
      <c r="AN33" s="89"/>
      <c r="AO33" s="89"/>
      <c r="AP33" s="89"/>
      <c r="AQ33" s="89"/>
      <c r="AR33" s="89"/>
      <c r="AS33" s="88"/>
      <c r="AT33" s="189"/>
      <c r="AU33" s="147" t="e">
        <f>VLOOKUP(AT33,Code!$B$51:$D$55,2,FALSE)</f>
        <v>#N/A</v>
      </c>
      <c r="AV33" s="88" t="e">
        <f ca="1">RANDBETWEEN(1,VLOOKUP(AT33,Code!$B$51:$D$55,3,FALSE))</f>
        <v>#N/A</v>
      </c>
      <c r="AW33" s="89"/>
      <c r="AX33" s="143" t="str">
        <f t="shared" ca="1" si="4"/>
        <v/>
      </c>
      <c r="AY33" s="88"/>
      <c r="AZ33" s="88"/>
      <c r="BA33" s="188"/>
      <c r="BB33" s="84" t="e">
        <f>HLOOKUP(Report!BA33,Homework!$I$2:$L$3,2,FALSE)</f>
        <v>#N/A</v>
      </c>
      <c r="BC33" s="85" t="e">
        <f t="shared" ca="1" si="20"/>
        <v>#N/A</v>
      </c>
      <c r="BD33" s="86" t="str">
        <f>IF(BA33=0,"",BC33+VLOOKUP(BA33,Code!$B$2:$C$6,2,FALSE))</f>
        <v/>
      </c>
      <c r="BE33" s="86" t="str">
        <f>IF(AND(VLOOKUP(BD33,Homework!D:J,2,FALSE)="'s ",RIGHT(G33,1)="s"),"' ",IF(VLOOKUP(BD33,Homework!D:J,2,FALSE)="'s ","'s "," "))</f>
        <v xml:space="preserve"> </v>
      </c>
      <c r="BF33" s="87" t="str">
        <f>IF(BA33=0,"",IF(I33="F"," "&amp;G33&amp;BE33&amp;VLOOKUP(BD33,Homework!D:J,3,FALSE)," "&amp;G33&amp;BE33&amp;VLOOKUP(BD33,Homework!D:J,5,FALSE)))</f>
        <v/>
      </c>
      <c r="BG33" s="87"/>
      <c r="BH33" s="87"/>
      <c r="BI33" s="87"/>
      <c r="BJ33" s="87"/>
      <c r="BK33" s="87"/>
      <c r="BL33" s="87"/>
      <c r="BM33" s="88"/>
      <c r="BN33" s="88"/>
      <c r="BO33" s="184"/>
      <c r="BP33" s="185" t="e">
        <f>VLOOKUP(BO33,Code!$B$45:$D$48,2,FALSE)</f>
        <v>#N/A</v>
      </c>
      <c r="BQ33" s="186" t="e">
        <f>VLOOKUP(BO33,Code!$B$45:$D$48,3,FALSE)</f>
        <v>#N/A</v>
      </c>
      <c r="BR33" s="186" t="e">
        <f t="shared" ca="1" si="21"/>
        <v>#N/A</v>
      </c>
      <c r="BS33" s="186"/>
      <c r="BT33" s="187" t="s">
        <v>219</v>
      </c>
      <c r="BU33" s="187" t="s">
        <v>220</v>
      </c>
      <c r="BV33" s="187" t="s">
        <v>225</v>
      </c>
      <c r="BW33" s="195"/>
      <c r="BX33" s="195"/>
      <c r="BY33" s="157" t="str">
        <f t="shared" ca="1" si="22"/>
        <v/>
      </c>
      <c r="BZ33" s="157" t="str">
        <f t="shared" ca="1" si="23"/>
        <v/>
      </c>
      <c r="CA33" s="132" t="str">
        <f t="shared" si="5"/>
        <v/>
      </c>
      <c r="CB33" s="88"/>
      <c r="CC33" s="124">
        <v>25</v>
      </c>
      <c r="CD33" s="125" t="e">
        <f>HLOOKUP(Report!CC33,Behaviour!$H$2:$K$3,2,FALSE)</f>
        <v>#N/A</v>
      </c>
      <c r="CE33" s="126" t="e">
        <f t="shared" ca="1" si="24"/>
        <v>#N/A</v>
      </c>
      <c r="CF33" s="127" t="e">
        <f ca="1">CE33+VLOOKUP(CC33,Code!$B$2:$C$6,2,FALSE)</f>
        <v>#N/A</v>
      </c>
      <c r="CG33" s="128" t="e">
        <f ca="1">IF(CC33=0,"",IF(I33="F",AC33&amp;" "&amp;VLOOKUP(CF33,Behaviour!D:I,2,FALSE)&amp;" ",AC33&amp;" "&amp;VLOOKUP(CF33,Behaviour!D:I,4,FALSE)&amp;" "))</f>
        <v>#N/A</v>
      </c>
      <c r="CH33" s="89"/>
      <c r="CI33" s="89"/>
      <c r="CJ33" s="266">
        <f ca="1">'Front Sheet'!CM37</f>
        <v>0</v>
      </c>
      <c r="CK33" s="266" t="str">
        <f ca="1">'Front Sheet'!CI37</f>
        <v/>
      </c>
      <c r="CL33" s="89" t="str">
        <f ca="1">IF(CJ33=0,"",VLOOKUP(CJ33,Code!$B$59:$D$61,2,FALSE))</f>
        <v/>
      </c>
      <c r="CM33" s="89" t="str">
        <f ca="1">IF(CJ33=0,"",VLOOKUP(CJ33,Code!$B$59:$D$61,3,FALSE))</f>
        <v/>
      </c>
      <c r="CN33" s="89" t="e">
        <f t="shared" ca="1" si="25"/>
        <v>#VALUE!</v>
      </c>
      <c r="CO33" s="89" t="e">
        <f t="shared" ca="1" si="6"/>
        <v>#VALUE!</v>
      </c>
      <c r="CP33" s="89" t="e">
        <f t="shared" ca="1" si="7"/>
        <v>#VALUE!</v>
      </c>
      <c r="CQ33" s="89" t="e">
        <f t="shared" ca="1" si="26"/>
        <v>#VALUE!</v>
      </c>
      <c r="CR33" s="89" t="str">
        <f t="shared" ca="1" si="27"/>
        <v/>
      </c>
      <c r="CS33" s="89"/>
      <c r="CT33" s="89"/>
      <c r="CU33" s="89" t="str">
        <f t="shared" ca="1" si="8"/>
        <v/>
      </c>
      <c r="CV33" s="89"/>
      <c r="CW33" s="89"/>
      <c r="CX33" s="183" t="str">
        <f t="shared" ca="1" si="28"/>
        <v/>
      </c>
      <c r="CY33" s="22" t="e">
        <f t="shared" ca="1" si="29"/>
        <v>#VALUE!</v>
      </c>
      <c r="CZ33" s="22"/>
      <c r="DA33" s="22"/>
      <c r="DB33" s="433"/>
      <c r="DC33" s="108" t="e">
        <f t="shared" ca="1" si="30"/>
        <v>#VALUE!</v>
      </c>
      <c r="DD33" s="112" t="e">
        <f ca="1">VLOOKUP(Report!DC33,Code!$B$24:$C$32,2,FALSE)</f>
        <v>#VALUE!</v>
      </c>
      <c r="DE33" s="108" t="e">
        <f ca="1">VLOOKUP(Report!DC33,Code!$B$24:$D$32,3,FALSE)</f>
        <v>#VALUE!</v>
      </c>
      <c r="DF33" s="108" t="e">
        <f t="shared" ca="1" si="31"/>
        <v>#VALUE!</v>
      </c>
      <c r="DG33" s="108" t="e">
        <f t="shared" ca="1" si="9"/>
        <v>#VALUE!</v>
      </c>
      <c r="DH33" s="169" t="str">
        <f t="shared" ca="1" si="10"/>
        <v xml:space="preserve"> </v>
      </c>
      <c r="DI33" s="170"/>
      <c r="DJ33" s="170"/>
      <c r="DK33" s="170"/>
      <c r="DL33" s="170"/>
      <c r="DM33" s="88"/>
      <c r="DN33" s="88"/>
      <c r="DO33" s="177"/>
      <c r="DP33" s="178" t="e">
        <f>VLOOKUP(Report!DO33,Code!$B$40:$D$42,2,FALSE)</f>
        <v>#N/A</v>
      </c>
      <c r="DQ33" s="179" t="e">
        <f>VLOOKUP(Report!DO33,Code!$B$40:$D$42,3,FALSE)</f>
        <v>#N/A</v>
      </c>
      <c r="DR33" s="180" t="e">
        <f t="shared" ca="1" si="35"/>
        <v>#N/A</v>
      </c>
      <c r="DS33" s="221"/>
      <c r="DT33" s="222" t="e">
        <f t="shared" ca="1" si="33"/>
        <v>#N/A</v>
      </c>
      <c r="DU33" s="181" t="s">
        <v>208</v>
      </c>
      <c r="DV33" s="181" t="s">
        <v>208</v>
      </c>
      <c r="DW33" s="181" t="s">
        <v>208</v>
      </c>
      <c r="DX33" s="115" t="str">
        <f t="shared" si="13"/>
        <v/>
      </c>
      <c r="DY33" s="115"/>
      <c r="DZ33" s="115"/>
      <c r="EA33" s="115"/>
      <c r="EB33" s="98"/>
      <c r="EC33" s="98" t="str">
        <f t="shared" si="38"/>
        <v/>
      </c>
      <c r="ED33" s="307" t="str">
        <f>EC33</f>
        <v/>
      </c>
    </row>
    <row r="34" spans="5:134" s="223" customFormat="1" ht="126" hidden="1" customHeight="1" thickTop="1" thickBot="1" x14ac:dyDescent="0.45">
      <c r="E34" s="253">
        <v>26</v>
      </c>
      <c r="G34" s="239" t="str">
        <f>'Front Sheet'!AE38</f>
        <v/>
      </c>
      <c r="H34" s="198" t="str">
        <f>'Front Sheet'!AF38</f>
        <v xml:space="preserve">  </v>
      </c>
      <c r="I34" s="190"/>
      <c r="J34" s="193"/>
      <c r="K34" s="193"/>
      <c r="L34" s="193"/>
      <c r="M34" s="193"/>
      <c r="N34" s="193"/>
      <c r="O34" s="193"/>
      <c r="P34" s="193"/>
      <c r="Q34" s="193"/>
      <c r="R34" s="193"/>
      <c r="S34" s="193"/>
      <c r="T34" s="90"/>
      <c r="U34" s="95" t="str">
        <f t="shared" si="15"/>
        <v>Type_2</v>
      </c>
      <c r="V34" s="256" t="str">
        <f>'Front Sheet'!AJ38</f>
        <v/>
      </c>
      <c r="W34" s="257" t="e">
        <f t="shared" ca="1" si="16"/>
        <v>#N/A</v>
      </c>
      <c r="X34" s="257" t="str">
        <f>'Front Sheet'!AM38</f>
        <v/>
      </c>
      <c r="Y34" s="47" t="e">
        <f t="shared" ca="1" si="17"/>
        <v>#N/A</v>
      </c>
      <c r="Z34" s="47" t="e">
        <f t="shared" ca="1" si="18"/>
        <v>#N/A</v>
      </c>
      <c r="AA34" s="47"/>
      <c r="AB34" s="82" t="str">
        <f t="shared" si="36"/>
        <v>he</v>
      </c>
      <c r="AC34" s="82" t="str">
        <f t="shared" si="37"/>
        <v>He</v>
      </c>
      <c r="AD34" s="82" t="str">
        <f t="shared" si="2"/>
        <v>his</v>
      </c>
      <c r="AE34" s="83" t="str">
        <f t="shared" si="3"/>
        <v>His</v>
      </c>
      <c r="AF34" s="94"/>
      <c r="AG34" s="94"/>
      <c r="AH34" s="191"/>
      <c r="AI34" s="84" t="e">
        <f>HLOOKUP(Report!AH34,Person!$H$2:$L$3,2,FALSE)</f>
        <v>#N/A</v>
      </c>
      <c r="AJ34" s="85" t="e">
        <f t="shared" ca="1" si="19"/>
        <v>#N/A</v>
      </c>
      <c r="AK34" s="86" t="str">
        <f>IF(AH34=0,"",AJ34+VLOOKUP(AH34,Code!$B$2:$C$6,2,FALSE))</f>
        <v/>
      </c>
      <c r="AL34" s="143" t="str">
        <f>IF(AH34=0,"",IF(I34="F",G34&amp;" "&amp;VLOOKUP(AK34,Person!D:I,2,FALSE),G34&amp;" "&amp;VLOOKUP(AK34,Person!D:I,4,FALSE)))</f>
        <v/>
      </c>
      <c r="AM34" s="89"/>
      <c r="AN34" s="89"/>
      <c r="AO34" s="89"/>
      <c r="AP34" s="89"/>
      <c r="AQ34" s="89"/>
      <c r="AR34" s="89"/>
      <c r="AS34" s="88"/>
      <c r="AT34" s="189"/>
      <c r="AU34" s="147" t="e">
        <f>VLOOKUP(AT34,Code!$B$51:$D$55,2,FALSE)</f>
        <v>#N/A</v>
      </c>
      <c r="AV34" s="88" t="e">
        <f ca="1">RANDBETWEEN(1,VLOOKUP(AT34,Code!$B$51:$D$55,3,FALSE))</f>
        <v>#N/A</v>
      </c>
      <c r="AW34" s="89"/>
      <c r="AX34" s="143" t="str">
        <f t="shared" ca="1" si="4"/>
        <v/>
      </c>
      <c r="AY34" s="88"/>
      <c r="AZ34" s="88"/>
      <c r="BA34" s="188"/>
      <c r="BB34" s="84" t="e">
        <f>HLOOKUP(Report!BA34,Homework!$I$2:$L$3,2,FALSE)</f>
        <v>#N/A</v>
      </c>
      <c r="BC34" s="85" t="e">
        <f t="shared" ca="1" si="20"/>
        <v>#N/A</v>
      </c>
      <c r="BD34" s="86" t="str">
        <f>IF(BA34=0,"",BC34+VLOOKUP(BA34,Code!$B$2:$C$6,2,FALSE))</f>
        <v/>
      </c>
      <c r="BE34" s="86" t="str">
        <f>IF(AND(VLOOKUP(BD34,Homework!D:J,2,FALSE)="'s ",RIGHT(G34,1)="s"),"' ",IF(VLOOKUP(BD34,Homework!D:J,2,FALSE)="'s ","'s "," "))</f>
        <v xml:space="preserve"> </v>
      </c>
      <c r="BF34" s="87" t="str">
        <f>IF(BA34=0,"",IF(I34="F"," "&amp;G34&amp;BE34&amp;VLOOKUP(BD34,Homework!D:J,3,FALSE)," "&amp;G34&amp;BE34&amp;VLOOKUP(BD34,Homework!D:J,5,FALSE)))</f>
        <v/>
      </c>
      <c r="BG34" s="87"/>
      <c r="BH34" s="87"/>
      <c r="BI34" s="87"/>
      <c r="BJ34" s="87"/>
      <c r="BK34" s="87"/>
      <c r="BL34" s="87"/>
      <c r="BM34" s="88"/>
      <c r="BN34" s="88"/>
      <c r="BO34" s="184"/>
      <c r="BP34" s="185" t="e">
        <f>VLOOKUP(BO34,Code!$B$45:$D$48,2,FALSE)</f>
        <v>#N/A</v>
      </c>
      <c r="BQ34" s="186" t="e">
        <f>VLOOKUP(BO34,Code!$B$45:$D$48,3,FALSE)</f>
        <v>#N/A</v>
      </c>
      <c r="BR34" s="186" t="e">
        <f t="shared" ca="1" si="21"/>
        <v>#N/A</v>
      </c>
      <c r="BS34" s="186"/>
      <c r="BT34" s="187" t="s">
        <v>219</v>
      </c>
      <c r="BU34" s="187" t="s">
        <v>220</v>
      </c>
      <c r="BV34" s="187" t="s">
        <v>225</v>
      </c>
      <c r="BW34" s="195"/>
      <c r="BX34" s="195"/>
      <c r="BY34" s="157" t="str">
        <f t="shared" ca="1" si="22"/>
        <v/>
      </c>
      <c r="BZ34" s="157" t="str">
        <f t="shared" ca="1" si="23"/>
        <v/>
      </c>
      <c r="CA34" s="132" t="str">
        <f t="shared" si="5"/>
        <v/>
      </c>
      <c r="CB34" s="88"/>
      <c r="CC34" s="124">
        <v>26</v>
      </c>
      <c r="CD34" s="125" t="e">
        <f>HLOOKUP(Report!CC34,Behaviour!$H$2:$K$3,2,FALSE)</f>
        <v>#N/A</v>
      </c>
      <c r="CE34" s="126" t="e">
        <f t="shared" ca="1" si="24"/>
        <v>#N/A</v>
      </c>
      <c r="CF34" s="127" t="e">
        <f ca="1">CE34+VLOOKUP(CC34,Code!$B$2:$C$6,2,FALSE)</f>
        <v>#N/A</v>
      </c>
      <c r="CG34" s="128" t="e">
        <f ca="1">IF(CC34=0,"",IF(I34="F",AC34&amp;" "&amp;VLOOKUP(CF34,Behaviour!D:I,2,FALSE)&amp;" ",AC34&amp;" "&amp;VLOOKUP(CF34,Behaviour!D:I,4,FALSE)&amp;" "))</f>
        <v>#N/A</v>
      </c>
      <c r="CH34" s="89"/>
      <c r="CI34" s="89"/>
      <c r="CJ34" s="266">
        <f ca="1">'Front Sheet'!CM38</f>
        <v>0</v>
      </c>
      <c r="CK34" s="266" t="str">
        <f ca="1">'Front Sheet'!CI38</f>
        <v/>
      </c>
      <c r="CL34" s="89" t="str">
        <f ca="1">IF(CJ34=0,"",VLOOKUP(CJ34,Code!$B$59:$D$61,2,FALSE))</f>
        <v/>
      </c>
      <c r="CM34" s="89" t="str">
        <f ca="1">IF(CJ34=0,"",VLOOKUP(CJ34,Code!$B$59:$D$61,3,FALSE))</f>
        <v/>
      </c>
      <c r="CN34" s="89" t="e">
        <f t="shared" ca="1" si="25"/>
        <v>#VALUE!</v>
      </c>
      <c r="CO34" s="89" t="e">
        <f t="shared" ca="1" si="6"/>
        <v>#VALUE!</v>
      </c>
      <c r="CP34" s="89" t="e">
        <f t="shared" ca="1" si="7"/>
        <v>#VALUE!</v>
      </c>
      <c r="CQ34" s="89" t="e">
        <f t="shared" ca="1" si="26"/>
        <v>#VALUE!</v>
      </c>
      <c r="CR34" s="89" t="str">
        <f t="shared" ca="1" si="27"/>
        <v/>
      </c>
      <c r="CS34" s="89"/>
      <c r="CT34" s="89"/>
      <c r="CU34" s="89" t="str">
        <f t="shared" ca="1" si="8"/>
        <v/>
      </c>
      <c r="CV34" s="89"/>
      <c r="CW34" s="89"/>
      <c r="CX34" s="183" t="str">
        <f t="shared" ca="1" si="28"/>
        <v/>
      </c>
      <c r="CY34" s="22" t="e">
        <f t="shared" ca="1" si="29"/>
        <v>#VALUE!</v>
      </c>
      <c r="CZ34" s="22"/>
      <c r="DA34" s="22"/>
      <c r="DB34" s="433"/>
      <c r="DC34" s="108" t="e">
        <f t="shared" ca="1" si="30"/>
        <v>#VALUE!</v>
      </c>
      <c r="DD34" s="112" t="e">
        <f ca="1">VLOOKUP(Report!DC34,Code!$B$24:$C$32,2,FALSE)</f>
        <v>#VALUE!</v>
      </c>
      <c r="DE34" s="108" t="e">
        <f ca="1">VLOOKUP(Report!DC34,Code!$B$24:$D$32,3,FALSE)</f>
        <v>#VALUE!</v>
      </c>
      <c r="DF34" s="108" t="e">
        <f t="shared" ca="1" si="31"/>
        <v>#VALUE!</v>
      </c>
      <c r="DG34" s="108" t="e">
        <f t="shared" ca="1" si="9"/>
        <v>#VALUE!</v>
      </c>
      <c r="DH34" s="169" t="str">
        <f t="shared" ca="1" si="10"/>
        <v xml:space="preserve"> </v>
      </c>
      <c r="DI34" s="170"/>
      <c r="DJ34" s="170"/>
      <c r="DK34" s="170"/>
      <c r="DL34" s="170"/>
      <c r="DM34" s="88"/>
      <c r="DN34" s="88"/>
      <c r="DO34" s="177"/>
      <c r="DP34" s="178" t="e">
        <f>VLOOKUP(Report!DO34,Code!$B$40:$D$42,2,FALSE)</f>
        <v>#N/A</v>
      </c>
      <c r="DQ34" s="179" t="e">
        <f>VLOOKUP(Report!DO34,Code!$B$40:$D$42,3,FALSE)</f>
        <v>#N/A</v>
      </c>
      <c r="DR34" s="180" t="e">
        <f t="shared" ca="1" si="35"/>
        <v>#N/A</v>
      </c>
      <c r="DS34" s="221"/>
      <c r="DT34" s="222" t="e">
        <f t="shared" ca="1" si="33"/>
        <v>#N/A</v>
      </c>
      <c r="DU34" s="181" t="s">
        <v>208</v>
      </c>
      <c r="DV34" s="181" t="s">
        <v>208</v>
      </c>
      <c r="DW34" s="181" t="s">
        <v>208</v>
      </c>
      <c r="DX34" s="115" t="str">
        <f t="shared" si="13"/>
        <v/>
      </c>
      <c r="DY34" s="115"/>
      <c r="DZ34" s="115"/>
      <c r="EA34" s="115"/>
      <c r="EB34" s="98"/>
      <c r="EC34" s="98" t="str">
        <f t="shared" si="38"/>
        <v/>
      </c>
      <c r="ED34" s="307" t="str">
        <f t="shared" si="39"/>
        <v/>
      </c>
    </row>
    <row r="35" spans="5:134" s="223" customFormat="1" ht="126" hidden="1" customHeight="1" thickTop="1" thickBot="1" x14ac:dyDescent="0.45">
      <c r="E35" s="253">
        <v>27</v>
      </c>
      <c r="G35" s="239" t="str">
        <f>'Front Sheet'!AE39</f>
        <v/>
      </c>
      <c r="H35" s="198" t="str">
        <f>'Front Sheet'!AF39</f>
        <v xml:space="preserve">  </v>
      </c>
      <c r="I35" s="190"/>
      <c r="J35" s="193"/>
      <c r="K35" s="193"/>
      <c r="L35" s="193"/>
      <c r="M35" s="193"/>
      <c r="N35" s="193"/>
      <c r="O35" s="193"/>
      <c r="P35" s="193"/>
      <c r="Q35" s="193"/>
      <c r="R35" s="193"/>
      <c r="S35" s="193"/>
      <c r="T35" s="90"/>
      <c r="U35" s="95" t="str">
        <f t="shared" si="15"/>
        <v>Type_2</v>
      </c>
      <c r="V35" s="256" t="str">
        <f>'Front Sheet'!AJ39</f>
        <v/>
      </c>
      <c r="W35" s="257" t="e">
        <f t="shared" ca="1" si="16"/>
        <v>#N/A</v>
      </c>
      <c r="X35" s="257" t="str">
        <f>'Front Sheet'!AM39</f>
        <v/>
      </c>
      <c r="Y35" s="47" t="e">
        <f t="shared" ca="1" si="17"/>
        <v>#N/A</v>
      </c>
      <c r="Z35" s="47" t="e">
        <f t="shared" ca="1" si="18"/>
        <v>#N/A</v>
      </c>
      <c r="AA35" s="47"/>
      <c r="AB35" s="82" t="str">
        <f t="shared" si="36"/>
        <v>he</v>
      </c>
      <c r="AC35" s="82" t="str">
        <f t="shared" si="37"/>
        <v>He</v>
      </c>
      <c r="AD35" s="82" t="str">
        <f t="shared" si="2"/>
        <v>his</v>
      </c>
      <c r="AE35" s="83" t="str">
        <f t="shared" si="3"/>
        <v>His</v>
      </c>
      <c r="AF35" s="94"/>
      <c r="AG35" s="94"/>
      <c r="AH35" s="191"/>
      <c r="AI35" s="84" t="e">
        <f>HLOOKUP(Report!AH35,Person!$H$2:$L$3,2,FALSE)</f>
        <v>#N/A</v>
      </c>
      <c r="AJ35" s="85" t="e">
        <f t="shared" ca="1" si="19"/>
        <v>#N/A</v>
      </c>
      <c r="AK35" s="86" t="str">
        <f>IF(AH35=0,"",AJ35+VLOOKUP(AH35,Code!$B$2:$C$6,2,FALSE))</f>
        <v/>
      </c>
      <c r="AL35" s="143" t="str">
        <f>IF(AH35=0,"",IF(I35="F",G35&amp;" "&amp;VLOOKUP(AK35,Person!D:I,2,FALSE),G35&amp;" "&amp;VLOOKUP(AK35,Person!D:I,4,FALSE)))</f>
        <v/>
      </c>
      <c r="AM35" s="89"/>
      <c r="AN35" s="89"/>
      <c r="AO35" s="89"/>
      <c r="AP35" s="89"/>
      <c r="AQ35" s="89"/>
      <c r="AR35" s="89"/>
      <c r="AS35" s="88"/>
      <c r="AT35" s="189"/>
      <c r="AU35" s="147" t="e">
        <f>VLOOKUP(AT35,Code!$B$51:$D$55,2,FALSE)</f>
        <v>#N/A</v>
      </c>
      <c r="AV35" s="88" t="e">
        <f ca="1">RANDBETWEEN(1,VLOOKUP(AT35,Code!$B$51:$D$55,3,FALSE))</f>
        <v>#N/A</v>
      </c>
      <c r="AW35" s="89"/>
      <c r="AX35" s="143" t="str">
        <f t="shared" ca="1" si="4"/>
        <v/>
      </c>
      <c r="AY35" s="88"/>
      <c r="AZ35" s="88"/>
      <c r="BA35" s="188"/>
      <c r="BB35" s="84" t="e">
        <f>HLOOKUP(Report!BA35,Homework!$I$2:$L$3,2,FALSE)</f>
        <v>#N/A</v>
      </c>
      <c r="BC35" s="85" t="e">
        <f t="shared" ca="1" si="20"/>
        <v>#N/A</v>
      </c>
      <c r="BD35" s="86" t="str">
        <f>IF(BA35=0,"",BC35+VLOOKUP(BA35,Code!$B$2:$C$6,2,FALSE))</f>
        <v/>
      </c>
      <c r="BE35" s="86" t="str">
        <f>IF(AND(VLOOKUP(BD35,Homework!D:J,2,FALSE)="'s ",RIGHT(G35,1)="s"),"' ",IF(VLOOKUP(BD35,Homework!D:J,2,FALSE)="'s ","'s "," "))</f>
        <v xml:space="preserve"> </v>
      </c>
      <c r="BF35" s="87" t="str">
        <f>IF(BA35=0,"",IF(I35="F"," "&amp;G35&amp;BE35&amp;VLOOKUP(BD35,Homework!D:J,3,FALSE)," "&amp;G35&amp;BE35&amp;VLOOKUP(BD35,Homework!D:J,5,FALSE)))</f>
        <v/>
      </c>
      <c r="BG35" s="87"/>
      <c r="BH35" s="87"/>
      <c r="BI35" s="87"/>
      <c r="BJ35" s="87"/>
      <c r="BK35" s="87"/>
      <c r="BL35" s="87"/>
      <c r="BM35" s="88"/>
      <c r="BN35" s="88"/>
      <c r="BO35" s="184"/>
      <c r="BP35" s="185" t="e">
        <f>VLOOKUP(BO35,Code!$B$45:$D$48,2,FALSE)</f>
        <v>#N/A</v>
      </c>
      <c r="BQ35" s="186" t="e">
        <f>VLOOKUP(BO35,Code!$B$45:$D$48,3,FALSE)</f>
        <v>#N/A</v>
      </c>
      <c r="BR35" s="186" t="e">
        <f t="shared" ca="1" si="21"/>
        <v>#N/A</v>
      </c>
      <c r="BS35" s="186"/>
      <c r="BT35" s="187" t="s">
        <v>219</v>
      </c>
      <c r="BU35" s="187" t="s">
        <v>220</v>
      </c>
      <c r="BV35" s="187" t="s">
        <v>225</v>
      </c>
      <c r="BW35" s="195"/>
      <c r="BX35" s="195"/>
      <c r="BY35" s="157" t="str">
        <f t="shared" ca="1" si="22"/>
        <v/>
      </c>
      <c r="BZ35" s="157" t="str">
        <f t="shared" ca="1" si="23"/>
        <v/>
      </c>
      <c r="CA35" s="132" t="str">
        <f t="shared" si="5"/>
        <v/>
      </c>
      <c r="CB35" s="88"/>
      <c r="CC35" s="124">
        <v>27</v>
      </c>
      <c r="CD35" s="125" t="e">
        <f>HLOOKUP(Report!CC35,Behaviour!$H$2:$K$3,2,FALSE)</f>
        <v>#N/A</v>
      </c>
      <c r="CE35" s="126" t="e">
        <f t="shared" ca="1" si="24"/>
        <v>#N/A</v>
      </c>
      <c r="CF35" s="127" t="e">
        <f ca="1">CE35+VLOOKUP(CC35,Code!$B$2:$C$6,2,FALSE)</f>
        <v>#N/A</v>
      </c>
      <c r="CG35" s="128" t="e">
        <f ca="1">IF(CC35=0,"",IF(I35="F",AC35&amp;" "&amp;VLOOKUP(CF35,Behaviour!D:I,2,FALSE)&amp;" ",AC35&amp;" "&amp;VLOOKUP(CF35,Behaviour!D:I,4,FALSE)&amp;" "))</f>
        <v>#N/A</v>
      </c>
      <c r="CH35" s="89"/>
      <c r="CI35" s="89"/>
      <c r="CJ35" s="266">
        <f ca="1">'Front Sheet'!CM39</f>
        <v>0</v>
      </c>
      <c r="CK35" s="266" t="str">
        <f ca="1">'Front Sheet'!CI39</f>
        <v/>
      </c>
      <c r="CL35" s="89" t="str">
        <f ca="1">IF(CJ35=0,"",VLOOKUP(CJ35,Code!$B$59:$D$61,2,FALSE))</f>
        <v/>
      </c>
      <c r="CM35" s="89" t="str">
        <f ca="1">IF(CJ35=0,"",VLOOKUP(CJ35,Code!$B$59:$D$61,3,FALSE))</f>
        <v/>
      </c>
      <c r="CN35" s="89" t="e">
        <f t="shared" ca="1" si="25"/>
        <v>#VALUE!</v>
      </c>
      <c r="CO35" s="89" t="e">
        <f t="shared" ca="1" si="6"/>
        <v>#VALUE!</v>
      </c>
      <c r="CP35" s="89" t="e">
        <f t="shared" ca="1" si="7"/>
        <v>#VALUE!</v>
      </c>
      <c r="CQ35" s="89" t="e">
        <f t="shared" ca="1" si="26"/>
        <v>#VALUE!</v>
      </c>
      <c r="CR35" s="89" t="str">
        <f t="shared" ca="1" si="27"/>
        <v/>
      </c>
      <c r="CS35" s="89"/>
      <c r="CT35" s="89"/>
      <c r="CU35" s="89" t="str">
        <f t="shared" ca="1" si="8"/>
        <v/>
      </c>
      <c r="CV35" s="89"/>
      <c r="CW35" s="89"/>
      <c r="CX35" s="183" t="str">
        <f t="shared" ca="1" si="28"/>
        <v/>
      </c>
      <c r="CY35" s="22" t="e">
        <f t="shared" ca="1" si="29"/>
        <v>#VALUE!</v>
      </c>
      <c r="CZ35" s="22"/>
      <c r="DA35" s="22"/>
      <c r="DB35" s="433"/>
      <c r="DC35" s="108" t="e">
        <f t="shared" ca="1" si="30"/>
        <v>#VALUE!</v>
      </c>
      <c r="DD35" s="112" t="e">
        <f ca="1">VLOOKUP(Report!DC35,Code!$B$24:$C$32,2,FALSE)</f>
        <v>#VALUE!</v>
      </c>
      <c r="DE35" s="108" t="e">
        <f ca="1">VLOOKUP(Report!DC35,Code!$B$24:$D$32,3,FALSE)</f>
        <v>#VALUE!</v>
      </c>
      <c r="DF35" s="108" t="e">
        <f t="shared" ca="1" si="31"/>
        <v>#VALUE!</v>
      </c>
      <c r="DG35" s="108" t="e">
        <f t="shared" ca="1" si="9"/>
        <v>#VALUE!</v>
      </c>
      <c r="DH35" s="169" t="str">
        <f t="shared" ca="1" si="10"/>
        <v xml:space="preserve"> </v>
      </c>
      <c r="DI35" s="170"/>
      <c r="DJ35" s="170"/>
      <c r="DK35" s="170"/>
      <c r="DL35" s="170"/>
      <c r="DM35" s="88"/>
      <c r="DN35" s="88"/>
      <c r="DO35" s="177"/>
      <c r="DP35" s="178" t="e">
        <f>VLOOKUP(Report!DO35,Code!$B$40:$D$42,2,FALSE)</f>
        <v>#N/A</v>
      </c>
      <c r="DQ35" s="179" t="e">
        <f>VLOOKUP(Report!DO35,Code!$B$40:$D$42,3,FALSE)</f>
        <v>#N/A</v>
      </c>
      <c r="DR35" s="180" t="e">
        <f t="shared" ca="1" si="35"/>
        <v>#N/A</v>
      </c>
      <c r="DS35" s="221"/>
      <c r="DT35" s="222" t="e">
        <f t="shared" ca="1" si="33"/>
        <v>#N/A</v>
      </c>
      <c r="DU35" s="181" t="s">
        <v>208</v>
      </c>
      <c r="DV35" s="181" t="s">
        <v>208</v>
      </c>
      <c r="DW35" s="181" t="s">
        <v>208</v>
      </c>
      <c r="DX35" s="115" t="str">
        <f t="shared" si="13"/>
        <v/>
      </c>
      <c r="DY35" s="115"/>
      <c r="DZ35" s="115"/>
      <c r="EA35" s="115"/>
      <c r="EB35" s="98"/>
      <c r="EC35" s="98" t="str">
        <f t="shared" si="38"/>
        <v/>
      </c>
      <c r="ED35" s="307" t="str">
        <f>EC35</f>
        <v/>
      </c>
    </row>
    <row r="36" spans="5:134" s="223" customFormat="1" ht="126" hidden="1" customHeight="1" thickTop="1" thickBot="1" x14ac:dyDescent="0.45">
      <c r="E36" s="253">
        <v>28</v>
      </c>
      <c r="G36" s="239" t="str">
        <f>'Front Sheet'!AE40</f>
        <v/>
      </c>
      <c r="H36" s="198" t="str">
        <f>'Front Sheet'!AF40</f>
        <v xml:space="preserve">  </v>
      </c>
      <c r="I36" s="190"/>
      <c r="J36" s="193"/>
      <c r="K36" s="193"/>
      <c r="L36" s="193"/>
      <c r="M36" s="193"/>
      <c r="N36" s="193"/>
      <c r="O36" s="193"/>
      <c r="P36" s="193"/>
      <c r="Q36" s="193"/>
      <c r="R36" s="193"/>
      <c r="S36" s="193"/>
      <c r="T36" s="90"/>
      <c r="U36" s="95" t="str">
        <f t="shared" si="15"/>
        <v>Type_2</v>
      </c>
      <c r="V36" s="256" t="str">
        <f>'Front Sheet'!AJ40</f>
        <v/>
      </c>
      <c r="W36" s="257" t="e">
        <f t="shared" ca="1" si="16"/>
        <v>#N/A</v>
      </c>
      <c r="X36" s="257" t="str">
        <f>'Front Sheet'!AM40</f>
        <v/>
      </c>
      <c r="Y36" s="47" t="e">
        <f t="shared" ca="1" si="17"/>
        <v>#N/A</v>
      </c>
      <c r="Z36" s="47" t="e">
        <f t="shared" ca="1" si="18"/>
        <v>#N/A</v>
      </c>
      <c r="AA36" s="47"/>
      <c r="AB36" s="82" t="str">
        <f t="shared" si="36"/>
        <v>he</v>
      </c>
      <c r="AC36" s="82" t="str">
        <f t="shared" si="37"/>
        <v>He</v>
      </c>
      <c r="AD36" s="82" t="str">
        <f t="shared" si="2"/>
        <v>his</v>
      </c>
      <c r="AE36" s="83" t="str">
        <f t="shared" si="3"/>
        <v>His</v>
      </c>
      <c r="AF36" s="94"/>
      <c r="AG36" s="94"/>
      <c r="AH36" s="191"/>
      <c r="AI36" s="84" t="e">
        <f>HLOOKUP(Report!AH36,Person!$H$2:$L$3,2,FALSE)</f>
        <v>#N/A</v>
      </c>
      <c r="AJ36" s="85" t="e">
        <f t="shared" ca="1" si="19"/>
        <v>#N/A</v>
      </c>
      <c r="AK36" s="86" t="str">
        <f>IF(AH36=0,"",AJ36+VLOOKUP(AH36,Code!$B$2:$C$6,2,FALSE))</f>
        <v/>
      </c>
      <c r="AL36" s="143" t="str">
        <f>IF(AH36=0,"",IF(I36="F",G36&amp;" "&amp;VLOOKUP(AK36,Person!D:I,2,FALSE),G36&amp;" "&amp;VLOOKUP(AK36,Person!D:I,4,FALSE)))</f>
        <v/>
      </c>
      <c r="AM36" s="89"/>
      <c r="AN36" s="89"/>
      <c r="AO36" s="89"/>
      <c r="AP36" s="89"/>
      <c r="AQ36" s="89"/>
      <c r="AR36" s="89"/>
      <c r="AS36" s="88"/>
      <c r="AT36" s="189"/>
      <c r="AU36" s="147" t="e">
        <f>VLOOKUP(AT36,Code!$B$51:$D$55,2,FALSE)</f>
        <v>#N/A</v>
      </c>
      <c r="AV36" s="88" t="e">
        <f ca="1">RANDBETWEEN(1,VLOOKUP(AT36,Code!$B$51:$D$55,3,FALSE))</f>
        <v>#N/A</v>
      </c>
      <c r="AW36" s="89"/>
      <c r="AX36" s="143" t="str">
        <f t="shared" ca="1" si="4"/>
        <v/>
      </c>
      <c r="AY36" s="88"/>
      <c r="AZ36" s="88"/>
      <c r="BA36" s="188"/>
      <c r="BB36" s="84" t="e">
        <f>HLOOKUP(Report!BA36,Homework!$I$2:$L$3,2,FALSE)</f>
        <v>#N/A</v>
      </c>
      <c r="BC36" s="85" t="e">
        <f t="shared" ca="1" si="20"/>
        <v>#N/A</v>
      </c>
      <c r="BD36" s="86" t="str">
        <f>IF(BA36=0,"",BC36+VLOOKUP(BA36,Code!$B$2:$C$6,2,FALSE))</f>
        <v/>
      </c>
      <c r="BE36" s="86" t="str">
        <f>IF(AND(VLOOKUP(BD36,Homework!D:J,2,FALSE)="'s ",RIGHT(G36,1)="s"),"' ",IF(VLOOKUP(BD36,Homework!D:J,2,FALSE)="'s ","'s "," "))</f>
        <v xml:space="preserve"> </v>
      </c>
      <c r="BF36" s="87" t="str">
        <f>IF(BA36=0,"",IF(I36="F"," "&amp;G36&amp;BE36&amp;VLOOKUP(BD36,Homework!D:J,3,FALSE)," "&amp;G36&amp;BE36&amp;VLOOKUP(BD36,Homework!D:J,5,FALSE)))</f>
        <v/>
      </c>
      <c r="BG36" s="87"/>
      <c r="BH36" s="87"/>
      <c r="BI36" s="87"/>
      <c r="BJ36" s="87"/>
      <c r="BK36" s="87"/>
      <c r="BL36" s="87"/>
      <c r="BM36" s="88"/>
      <c r="BN36" s="88"/>
      <c r="BO36" s="184"/>
      <c r="BP36" s="185" t="e">
        <f>VLOOKUP(BO36,Code!$B$45:$D$48,2,FALSE)</f>
        <v>#N/A</v>
      </c>
      <c r="BQ36" s="186" t="e">
        <f>VLOOKUP(BO36,Code!$B$45:$D$48,3,FALSE)</f>
        <v>#N/A</v>
      </c>
      <c r="BR36" s="186" t="e">
        <f t="shared" ca="1" si="21"/>
        <v>#N/A</v>
      </c>
      <c r="BS36" s="186"/>
      <c r="BT36" s="187" t="s">
        <v>219</v>
      </c>
      <c r="BU36" s="187" t="s">
        <v>220</v>
      </c>
      <c r="BV36" s="187" t="s">
        <v>225</v>
      </c>
      <c r="BW36" s="195"/>
      <c r="BX36" s="195"/>
      <c r="BY36" s="157" t="str">
        <f t="shared" ca="1" si="22"/>
        <v/>
      </c>
      <c r="BZ36" s="157" t="str">
        <f t="shared" ca="1" si="23"/>
        <v/>
      </c>
      <c r="CA36" s="132" t="str">
        <f t="shared" si="5"/>
        <v/>
      </c>
      <c r="CB36" s="88"/>
      <c r="CC36" s="124">
        <v>28</v>
      </c>
      <c r="CD36" s="125" t="e">
        <f>HLOOKUP(Report!CC36,Behaviour!$H$2:$K$3,2,FALSE)</f>
        <v>#N/A</v>
      </c>
      <c r="CE36" s="126" t="e">
        <f t="shared" ca="1" si="24"/>
        <v>#N/A</v>
      </c>
      <c r="CF36" s="127" t="e">
        <f ca="1">CE36+VLOOKUP(CC36,Code!$B$2:$C$6,2,FALSE)</f>
        <v>#N/A</v>
      </c>
      <c r="CG36" s="128" t="e">
        <f ca="1">IF(CC36=0,"",IF(I36="F",AC36&amp;" "&amp;VLOOKUP(CF36,Behaviour!D:I,2,FALSE)&amp;" ",AC36&amp;" "&amp;VLOOKUP(CF36,Behaviour!D:I,4,FALSE)&amp;" "))</f>
        <v>#N/A</v>
      </c>
      <c r="CH36" s="89"/>
      <c r="CI36" s="89"/>
      <c r="CJ36" s="266">
        <f ca="1">'Front Sheet'!CM40</f>
        <v>0</v>
      </c>
      <c r="CK36" s="266" t="str">
        <f ca="1">'Front Sheet'!CI40</f>
        <v/>
      </c>
      <c r="CL36" s="89" t="str">
        <f ca="1">IF(CJ36=0,"",VLOOKUP(CJ36,Code!$B$59:$D$61,2,FALSE))</f>
        <v/>
      </c>
      <c r="CM36" s="89" t="str">
        <f ca="1">IF(CJ36=0,"",VLOOKUP(CJ36,Code!$B$59:$D$61,3,FALSE))</f>
        <v/>
      </c>
      <c r="CN36" s="89" t="e">
        <f t="shared" ca="1" si="25"/>
        <v>#VALUE!</v>
      </c>
      <c r="CO36" s="89" t="e">
        <f t="shared" ca="1" si="6"/>
        <v>#VALUE!</v>
      </c>
      <c r="CP36" s="89" t="e">
        <f t="shared" ca="1" si="7"/>
        <v>#VALUE!</v>
      </c>
      <c r="CQ36" s="89" t="e">
        <f t="shared" ca="1" si="26"/>
        <v>#VALUE!</v>
      </c>
      <c r="CR36" s="89" t="str">
        <f t="shared" ca="1" si="27"/>
        <v/>
      </c>
      <c r="CS36" s="89"/>
      <c r="CT36" s="89"/>
      <c r="CU36" s="89" t="str">
        <f t="shared" ca="1" si="8"/>
        <v/>
      </c>
      <c r="CV36" s="89"/>
      <c r="CW36" s="89"/>
      <c r="CX36" s="183" t="str">
        <f t="shared" ca="1" si="28"/>
        <v/>
      </c>
      <c r="CY36" s="22" t="e">
        <f t="shared" ca="1" si="29"/>
        <v>#VALUE!</v>
      </c>
      <c r="CZ36" s="22"/>
      <c r="DA36" s="22"/>
      <c r="DB36" s="433"/>
      <c r="DC36" s="108" t="e">
        <f t="shared" ca="1" si="30"/>
        <v>#VALUE!</v>
      </c>
      <c r="DD36" s="112" t="e">
        <f ca="1">VLOOKUP(Report!DC36,Code!$B$24:$C$32,2,FALSE)</f>
        <v>#VALUE!</v>
      </c>
      <c r="DE36" s="108" t="e">
        <f ca="1">VLOOKUP(Report!DC36,Code!$B$24:$D$32,3,FALSE)</f>
        <v>#VALUE!</v>
      </c>
      <c r="DF36" s="108" t="e">
        <f t="shared" ca="1" si="31"/>
        <v>#VALUE!</v>
      </c>
      <c r="DG36" s="108" t="e">
        <f t="shared" ca="1" si="9"/>
        <v>#VALUE!</v>
      </c>
      <c r="DH36" s="169" t="str">
        <f t="shared" ca="1" si="10"/>
        <v xml:space="preserve"> </v>
      </c>
      <c r="DI36" s="170"/>
      <c r="DJ36" s="170"/>
      <c r="DK36" s="170"/>
      <c r="DL36" s="170"/>
      <c r="DM36" s="88"/>
      <c r="DN36" s="88"/>
      <c r="DO36" s="177"/>
      <c r="DP36" s="178" t="e">
        <f>VLOOKUP(Report!DO36,Code!$B$40:$D$42,2,FALSE)</f>
        <v>#N/A</v>
      </c>
      <c r="DQ36" s="179" t="e">
        <f>VLOOKUP(Report!DO36,Code!$B$40:$D$42,3,FALSE)</f>
        <v>#N/A</v>
      </c>
      <c r="DR36" s="180" t="e">
        <f t="shared" ca="1" si="35"/>
        <v>#N/A</v>
      </c>
      <c r="DS36" s="221"/>
      <c r="DT36" s="222" t="e">
        <f t="shared" ca="1" si="33"/>
        <v>#N/A</v>
      </c>
      <c r="DU36" s="181" t="s">
        <v>208</v>
      </c>
      <c r="DV36" s="181" t="s">
        <v>208</v>
      </c>
      <c r="DW36" s="181" t="s">
        <v>208</v>
      </c>
      <c r="DX36" s="115" t="str">
        <f t="shared" si="13"/>
        <v/>
      </c>
      <c r="DY36" s="115"/>
      <c r="DZ36" s="115"/>
      <c r="EA36" s="115"/>
      <c r="EB36" s="98"/>
      <c r="EC36" s="98" t="str">
        <f t="shared" si="38"/>
        <v/>
      </c>
      <c r="ED36" s="307" t="str">
        <f t="shared" si="39"/>
        <v/>
      </c>
    </row>
    <row r="37" spans="5:134" s="223" customFormat="1" ht="126" hidden="1" customHeight="1" thickTop="1" thickBot="1" x14ac:dyDescent="0.45">
      <c r="E37" s="253">
        <v>29</v>
      </c>
      <c r="G37" s="239" t="str">
        <f>'Front Sheet'!AE41</f>
        <v/>
      </c>
      <c r="H37" s="198" t="str">
        <f>'Front Sheet'!AF41</f>
        <v xml:space="preserve">  </v>
      </c>
      <c r="I37" s="190"/>
      <c r="J37" s="193"/>
      <c r="K37" s="193"/>
      <c r="L37" s="193"/>
      <c r="M37" s="193"/>
      <c r="N37" s="193"/>
      <c r="O37" s="193"/>
      <c r="P37" s="193"/>
      <c r="Q37" s="193"/>
      <c r="R37" s="193"/>
      <c r="S37" s="193"/>
      <c r="T37" s="90"/>
      <c r="U37" s="95" t="str">
        <f t="shared" si="15"/>
        <v>Type_2</v>
      </c>
      <c r="V37" s="256" t="str">
        <f>'Front Sheet'!AJ41</f>
        <v/>
      </c>
      <c r="W37" s="257" t="e">
        <f t="shared" ca="1" si="16"/>
        <v>#N/A</v>
      </c>
      <c r="X37" s="257" t="str">
        <f>'Front Sheet'!AM41</f>
        <v/>
      </c>
      <c r="Y37" s="47" t="e">
        <f t="shared" ca="1" si="17"/>
        <v>#N/A</v>
      </c>
      <c r="Z37" s="47" t="e">
        <f t="shared" ca="1" si="18"/>
        <v>#N/A</v>
      </c>
      <c r="AA37" s="47"/>
      <c r="AB37" s="82" t="str">
        <f t="shared" si="36"/>
        <v>he</v>
      </c>
      <c r="AC37" s="82" t="str">
        <f t="shared" si="37"/>
        <v>He</v>
      </c>
      <c r="AD37" s="82" t="str">
        <f t="shared" si="2"/>
        <v>his</v>
      </c>
      <c r="AE37" s="83" t="str">
        <f t="shared" si="3"/>
        <v>His</v>
      </c>
      <c r="AF37" s="94"/>
      <c r="AG37" s="94"/>
      <c r="AH37" s="191"/>
      <c r="AI37" s="84" t="e">
        <f>HLOOKUP(Report!AH37,Person!$H$2:$L$3,2,FALSE)</f>
        <v>#N/A</v>
      </c>
      <c r="AJ37" s="85" t="e">
        <f t="shared" ca="1" si="19"/>
        <v>#N/A</v>
      </c>
      <c r="AK37" s="86" t="str">
        <f>IF(AH37=0,"",AJ37+VLOOKUP(AH37,Code!$B$2:$C$6,2,FALSE))</f>
        <v/>
      </c>
      <c r="AL37" s="143" t="str">
        <f>IF(AH37=0,"",IF(I37="F",G37&amp;" "&amp;VLOOKUP(AK37,Person!D:I,2,FALSE),G37&amp;" "&amp;VLOOKUP(AK37,Person!D:I,4,FALSE)))</f>
        <v/>
      </c>
      <c r="AM37" s="89"/>
      <c r="AN37" s="89"/>
      <c r="AO37" s="89"/>
      <c r="AP37" s="89"/>
      <c r="AQ37" s="89"/>
      <c r="AR37" s="89"/>
      <c r="AS37" s="88"/>
      <c r="AT37" s="189"/>
      <c r="AU37" s="147" t="e">
        <f>VLOOKUP(AT37,Code!$B$51:$D$55,2,FALSE)</f>
        <v>#N/A</v>
      </c>
      <c r="AV37" s="88" t="e">
        <f ca="1">RANDBETWEEN(1,VLOOKUP(AT37,Code!$B$51:$D$55,3,FALSE))</f>
        <v>#N/A</v>
      </c>
      <c r="AW37" s="89"/>
      <c r="AX37" s="143" t="str">
        <f t="shared" ca="1" si="4"/>
        <v/>
      </c>
      <c r="AY37" s="88"/>
      <c r="AZ37" s="88"/>
      <c r="BA37" s="188"/>
      <c r="BB37" s="84" t="e">
        <f>HLOOKUP(Report!BA37,Homework!$I$2:$L$3,2,FALSE)</f>
        <v>#N/A</v>
      </c>
      <c r="BC37" s="85" t="e">
        <f t="shared" ca="1" si="20"/>
        <v>#N/A</v>
      </c>
      <c r="BD37" s="86" t="str">
        <f>IF(BA37=0,"",BC37+VLOOKUP(BA37,Code!$B$2:$C$6,2,FALSE))</f>
        <v/>
      </c>
      <c r="BE37" s="86" t="str">
        <f>IF(AND(VLOOKUP(BD37,Homework!D:J,2,FALSE)="'s ",RIGHT(G37,1)="s"),"' ",IF(VLOOKUP(BD37,Homework!D:J,2,FALSE)="'s ","'s "," "))</f>
        <v xml:space="preserve"> </v>
      </c>
      <c r="BF37" s="87" t="str">
        <f>IF(BA37=0,"",IF(I37="F"," "&amp;G37&amp;BE37&amp;VLOOKUP(BD37,Homework!D:J,3,FALSE)," "&amp;G37&amp;BE37&amp;VLOOKUP(BD37,Homework!D:J,5,FALSE)))</f>
        <v/>
      </c>
      <c r="BG37" s="87"/>
      <c r="BH37" s="87"/>
      <c r="BI37" s="87"/>
      <c r="BJ37" s="87"/>
      <c r="BK37" s="87"/>
      <c r="BL37" s="87"/>
      <c r="BM37" s="88"/>
      <c r="BN37" s="88"/>
      <c r="BO37" s="184"/>
      <c r="BP37" s="185" t="e">
        <f>VLOOKUP(BO37,Code!$B$45:$D$48,2,FALSE)</f>
        <v>#N/A</v>
      </c>
      <c r="BQ37" s="186" t="e">
        <f>VLOOKUP(BO37,Code!$B$45:$D$48,3,FALSE)</f>
        <v>#N/A</v>
      </c>
      <c r="BR37" s="186" t="e">
        <f t="shared" ca="1" si="21"/>
        <v>#N/A</v>
      </c>
      <c r="BS37" s="186"/>
      <c r="BT37" s="187" t="s">
        <v>219</v>
      </c>
      <c r="BU37" s="187" t="s">
        <v>220</v>
      </c>
      <c r="BV37" s="187" t="s">
        <v>225</v>
      </c>
      <c r="BW37" s="195"/>
      <c r="BX37" s="195"/>
      <c r="BY37" s="157" t="str">
        <f t="shared" ca="1" si="22"/>
        <v/>
      </c>
      <c r="BZ37" s="157" t="str">
        <f t="shared" ca="1" si="23"/>
        <v/>
      </c>
      <c r="CA37" s="132" t="str">
        <f t="shared" si="5"/>
        <v/>
      </c>
      <c r="CB37" s="88"/>
      <c r="CC37" s="124">
        <v>29</v>
      </c>
      <c r="CD37" s="125" t="e">
        <f>HLOOKUP(Report!CC37,Behaviour!$H$2:$K$3,2,FALSE)</f>
        <v>#N/A</v>
      </c>
      <c r="CE37" s="126" t="e">
        <f t="shared" ca="1" si="24"/>
        <v>#N/A</v>
      </c>
      <c r="CF37" s="127" t="e">
        <f ca="1">CE37+VLOOKUP(CC37,Code!$B$2:$C$6,2,FALSE)</f>
        <v>#N/A</v>
      </c>
      <c r="CG37" s="128" t="e">
        <f ca="1">IF(CC37=0,"",IF(I37="F",AC37&amp;" "&amp;VLOOKUP(CF37,Behaviour!D:I,2,FALSE)&amp;" ",AC37&amp;" "&amp;VLOOKUP(CF37,Behaviour!D:I,4,FALSE)&amp;" "))</f>
        <v>#N/A</v>
      </c>
      <c r="CH37" s="89"/>
      <c r="CI37" s="89"/>
      <c r="CJ37" s="266">
        <f ca="1">'Front Sheet'!CM41</f>
        <v>0</v>
      </c>
      <c r="CK37" s="266" t="str">
        <f ca="1">'Front Sheet'!CI41</f>
        <v/>
      </c>
      <c r="CL37" s="89" t="str">
        <f ca="1">IF(CJ37=0,"",VLOOKUP(CJ37,Code!$B$59:$D$61,2,FALSE))</f>
        <v/>
      </c>
      <c r="CM37" s="89" t="str">
        <f ca="1">IF(CJ37=0,"",VLOOKUP(CJ37,Code!$B$59:$D$61,3,FALSE))</f>
        <v/>
      </c>
      <c r="CN37" s="89" t="e">
        <f t="shared" ca="1" si="25"/>
        <v>#VALUE!</v>
      </c>
      <c r="CO37" s="89" t="e">
        <f t="shared" ca="1" si="6"/>
        <v>#VALUE!</v>
      </c>
      <c r="CP37" s="89" t="e">
        <f t="shared" ca="1" si="7"/>
        <v>#VALUE!</v>
      </c>
      <c r="CQ37" s="89" t="e">
        <f t="shared" ca="1" si="26"/>
        <v>#VALUE!</v>
      </c>
      <c r="CR37" s="89" t="str">
        <f t="shared" ca="1" si="27"/>
        <v/>
      </c>
      <c r="CS37" s="89"/>
      <c r="CT37" s="89"/>
      <c r="CU37" s="89" t="str">
        <f t="shared" ca="1" si="8"/>
        <v/>
      </c>
      <c r="CV37" s="89"/>
      <c r="CW37" s="89"/>
      <c r="CX37" s="183" t="str">
        <f t="shared" ca="1" si="28"/>
        <v/>
      </c>
      <c r="CY37" s="22" t="e">
        <f t="shared" ca="1" si="29"/>
        <v>#VALUE!</v>
      </c>
      <c r="CZ37" s="22"/>
      <c r="DA37" s="22"/>
      <c r="DB37" s="433"/>
      <c r="DC37" s="108" t="e">
        <f t="shared" ca="1" si="30"/>
        <v>#VALUE!</v>
      </c>
      <c r="DD37" s="112" t="e">
        <f ca="1">VLOOKUP(Report!DC37,Code!$B$24:$C$32,2,FALSE)</f>
        <v>#VALUE!</v>
      </c>
      <c r="DE37" s="108" t="e">
        <f ca="1">VLOOKUP(Report!DC37,Code!$B$24:$D$32,3,FALSE)</f>
        <v>#VALUE!</v>
      </c>
      <c r="DF37" s="108" t="e">
        <f t="shared" ca="1" si="31"/>
        <v>#VALUE!</v>
      </c>
      <c r="DG37" s="108" t="e">
        <f t="shared" ca="1" si="9"/>
        <v>#VALUE!</v>
      </c>
      <c r="DH37" s="169" t="str">
        <f t="shared" ca="1" si="10"/>
        <v xml:space="preserve"> </v>
      </c>
      <c r="DI37" s="170"/>
      <c r="DJ37" s="170"/>
      <c r="DK37" s="170"/>
      <c r="DL37" s="170"/>
      <c r="DM37" s="88"/>
      <c r="DN37" s="88"/>
      <c r="DO37" s="177"/>
      <c r="DP37" s="178" t="e">
        <f>VLOOKUP(Report!DO37,Code!$B$40:$D$42,2,FALSE)</f>
        <v>#N/A</v>
      </c>
      <c r="DQ37" s="179" t="e">
        <f>VLOOKUP(Report!DO37,Code!$B$40:$D$42,3,FALSE)</f>
        <v>#N/A</v>
      </c>
      <c r="DR37" s="180" t="e">
        <f t="shared" ca="1" si="35"/>
        <v>#N/A</v>
      </c>
      <c r="DS37" s="221"/>
      <c r="DT37" s="222" t="e">
        <f t="shared" ca="1" si="33"/>
        <v>#N/A</v>
      </c>
      <c r="DU37" s="181" t="s">
        <v>208</v>
      </c>
      <c r="DV37" s="181" t="s">
        <v>208</v>
      </c>
      <c r="DW37" s="181" t="s">
        <v>208</v>
      </c>
      <c r="DX37" s="115" t="str">
        <f t="shared" si="13"/>
        <v/>
      </c>
      <c r="DY37" s="115"/>
      <c r="DZ37" s="115"/>
      <c r="EA37" s="115"/>
      <c r="EB37" s="98"/>
      <c r="EC37" s="98" t="str">
        <f t="shared" si="38"/>
        <v/>
      </c>
      <c r="ED37" s="307" t="str">
        <f t="shared" si="39"/>
        <v/>
      </c>
    </row>
    <row r="38" spans="5:134" s="223" customFormat="1" ht="126" hidden="1" customHeight="1" thickTop="1" thickBot="1" x14ac:dyDescent="0.45">
      <c r="E38" s="253">
        <v>30</v>
      </c>
      <c r="G38" s="239" t="str">
        <f>'Front Sheet'!AE42</f>
        <v/>
      </c>
      <c r="H38" s="198" t="str">
        <f>'Front Sheet'!AF42</f>
        <v xml:space="preserve">  </v>
      </c>
      <c r="I38" s="190"/>
      <c r="J38" s="193"/>
      <c r="K38" s="193"/>
      <c r="L38" s="193"/>
      <c r="M38" s="193"/>
      <c r="N38" s="193"/>
      <c r="O38" s="193"/>
      <c r="P38" s="193"/>
      <c r="Q38" s="193"/>
      <c r="R38" s="193"/>
      <c r="S38" s="193"/>
      <c r="T38" s="90"/>
      <c r="U38" s="95" t="str">
        <f t="shared" si="15"/>
        <v>Type_2</v>
      </c>
      <c r="V38" s="256" t="str">
        <f>'Front Sheet'!AJ42</f>
        <v/>
      </c>
      <c r="W38" s="257" t="e">
        <f t="shared" ca="1" si="16"/>
        <v>#N/A</v>
      </c>
      <c r="X38" s="257" t="str">
        <f>'Front Sheet'!AM42</f>
        <v/>
      </c>
      <c r="Y38" s="47" t="e">
        <f t="shared" ca="1" si="17"/>
        <v>#N/A</v>
      </c>
      <c r="Z38" s="47" t="e">
        <f t="shared" ca="1" si="18"/>
        <v>#N/A</v>
      </c>
      <c r="AA38" s="47"/>
      <c r="AB38" s="82" t="str">
        <f t="shared" si="36"/>
        <v>he</v>
      </c>
      <c r="AC38" s="82" t="str">
        <f t="shared" si="37"/>
        <v>He</v>
      </c>
      <c r="AD38" s="82" t="str">
        <f t="shared" si="2"/>
        <v>his</v>
      </c>
      <c r="AE38" s="83" t="str">
        <f t="shared" si="3"/>
        <v>His</v>
      </c>
      <c r="AF38" s="94"/>
      <c r="AG38" s="94"/>
      <c r="AH38" s="191"/>
      <c r="AI38" s="84" t="e">
        <f>HLOOKUP(Report!AH38,Person!$H$2:$L$3,2,FALSE)</f>
        <v>#N/A</v>
      </c>
      <c r="AJ38" s="85" t="e">
        <f t="shared" ca="1" si="19"/>
        <v>#N/A</v>
      </c>
      <c r="AK38" s="86" t="str">
        <f>IF(AH38=0,"",AJ38+VLOOKUP(AH38,Code!$B$2:$C$6,2,FALSE))</f>
        <v/>
      </c>
      <c r="AL38" s="143" t="str">
        <f>IF(AH38=0,"",IF(I38="F",G38&amp;" "&amp;VLOOKUP(AK38,Person!D:I,2,FALSE),G38&amp;" "&amp;VLOOKUP(AK38,Person!D:I,4,FALSE)))</f>
        <v/>
      </c>
      <c r="AM38" s="89"/>
      <c r="AN38" s="89"/>
      <c r="AO38" s="89"/>
      <c r="AP38" s="89"/>
      <c r="AQ38" s="89"/>
      <c r="AR38" s="89"/>
      <c r="AS38" s="88"/>
      <c r="AT38" s="189"/>
      <c r="AU38" s="147" t="e">
        <f>VLOOKUP(AT38,Code!$B$51:$D$55,2,FALSE)</f>
        <v>#N/A</v>
      </c>
      <c r="AV38" s="88" t="e">
        <f ca="1">RANDBETWEEN(1,VLOOKUP(AT38,Code!$B$51:$D$55,3,FALSE))</f>
        <v>#N/A</v>
      </c>
      <c r="AW38" s="89"/>
      <c r="AX38" s="143" t="str">
        <f t="shared" ca="1" si="4"/>
        <v/>
      </c>
      <c r="AY38" s="88"/>
      <c r="AZ38" s="88"/>
      <c r="BA38" s="188"/>
      <c r="BB38" s="84" t="e">
        <f>HLOOKUP(Report!BA38,Homework!$I$2:$L$3,2,FALSE)</f>
        <v>#N/A</v>
      </c>
      <c r="BC38" s="85" t="e">
        <f t="shared" ca="1" si="20"/>
        <v>#N/A</v>
      </c>
      <c r="BD38" s="86" t="str">
        <f>IF(BA38=0,"",BC38+VLOOKUP(BA38,Code!$B$2:$C$6,2,FALSE))</f>
        <v/>
      </c>
      <c r="BE38" s="86" t="str">
        <f>IF(AND(VLOOKUP(BD38,Homework!D:J,2,FALSE)="'s ",RIGHT(G38,1)="s"),"' ",IF(VLOOKUP(BD38,Homework!D:J,2,FALSE)="'s ","'s "," "))</f>
        <v xml:space="preserve"> </v>
      </c>
      <c r="BF38" s="87" t="str">
        <f>IF(BA38=0,"",IF(I38="F"," "&amp;G38&amp;BE38&amp;VLOOKUP(BD38,Homework!D:J,3,FALSE)," "&amp;G38&amp;BE38&amp;VLOOKUP(BD38,Homework!D:J,5,FALSE)))</f>
        <v/>
      </c>
      <c r="BG38" s="87"/>
      <c r="BH38" s="87"/>
      <c r="BI38" s="87"/>
      <c r="BJ38" s="87"/>
      <c r="BK38" s="87"/>
      <c r="BL38" s="87"/>
      <c r="BM38" s="88"/>
      <c r="BN38" s="88"/>
      <c r="BO38" s="184"/>
      <c r="BP38" s="185" t="e">
        <f>VLOOKUP(BO38,Code!$B$45:$D$48,2,FALSE)</f>
        <v>#N/A</v>
      </c>
      <c r="BQ38" s="186" t="e">
        <f>VLOOKUP(BO38,Code!$B$45:$D$48,3,FALSE)</f>
        <v>#N/A</v>
      </c>
      <c r="BR38" s="186" t="e">
        <f t="shared" ca="1" si="21"/>
        <v>#N/A</v>
      </c>
      <c r="BS38" s="186"/>
      <c r="BT38" s="187" t="s">
        <v>219</v>
      </c>
      <c r="BU38" s="187" t="s">
        <v>220</v>
      </c>
      <c r="BV38" s="187" t="s">
        <v>225</v>
      </c>
      <c r="BW38" s="195"/>
      <c r="BX38" s="195"/>
      <c r="BY38" s="157" t="str">
        <f t="shared" ca="1" si="22"/>
        <v/>
      </c>
      <c r="BZ38" s="157" t="str">
        <f t="shared" ca="1" si="23"/>
        <v/>
      </c>
      <c r="CA38" s="132" t="str">
        <f t="shared" si="5"/>
        <v/>
      </c>
      <c r="CB38" s="88"/>
      <c r="CC38" s="124">
        <v>30</v>
      </c>
      <c r="CD38" s="125" t="e">
        <f>HLOOKUP(Report!CC38,Behaviour!$H$2:$K$3,2,FALSE)</f>
        <v>#N/A</v>
      </c>
      <c r="CE38" s="126" t="e">
        <f t="shared" ca="1" si="24"/>
        <v>#N/A</v>
      </c>
      <c r="CF38" s="127" t="e">
        <f ca="1">CE38+VLOOKUP(CC38,Code!$B$2:$C$6,2,FALSE)</f>
        <v>#N/A</v>
      </c>
      <c r="CG38" s="128" t="e">
        <f ca="1">IF(CC38=0,"",IF(I38="F",AC38&amp;" "&amp;VLOOKUP(CF38,Behaviour!D:I,2,FALSE)&amp;" ",AC38&amp;" "&amp;VLOOKUP(CF38,Behaviour!D:I,4,FALSE)&amp;" "))</f>
        <v>#N/A</v>
      </c>
      <c r="CH38" s="89"/>
      <c r="CI38" s="89"/>
      <c r="CJ38" s="266">
        <f ca="1">'Front Sheet'!CM42</f>
        <v>0</v>
      </c>
      <c r="CK38" s="266" t="str">
        <f ca="1">'Front Sheet'!CI42</f>
        <v/>
      </c>
      <c r="CL38" s="89" t="str">
        <f ca="1">IF(CJ38=0,"",VLOOKUP(CJ38,Code!$B$59:$D$61,2,FALSE))</f>
        <v/>
      </c>
      <c r="CM38" s="89" t="str">
        <f ca="1">IF(CJ38=0,"",VLOOKUP(CJ38,Code!$B$59:$D$61,3,FALSE))</f>
        <v/>
      </c>
      <c r="CN38" s="89" t="e">
        <f t="shared" ca="1" si="25"/>
        <v>#VALUE!</v>
      </c>
      <c r="CO38" s="89" t="e">
        <f t="shared" ca="1" si="6"/>
        <v>#VALUE!</v>
      </c>
      <c r="CP38" s="89" t="e">
        <f t="shared" ca="1" si="7"/>
        <v>#VALUE!</v>
      </c>
      <c r="CQ38" s="89" t="e">
        <f t="shared" ca="1" si="26"/>
        <v>#VALUE!</v>
      </c>
      <c r="CR38" s="89" t="str">
        <f t="shared" ca="1" si="27"/>
        <v/>
      </c>
      <c r="CS38" s="89"/>
      <c r="CT38" s="89"/>
      <c r="CU38" s="89" t="str">
        <f t="shared" ca="1" si="8"/>
        <v/>
      </c>
      <c r="CV38" s="89"/>
      <c r="CW38" s="89"/>
      <c r="CX38" s="183" t="str">
        <f t="shared" ca="1" si="28"/>
        <v/>
      </c>
      <c r="CY38" s="22" t="e">
        <f t="shared" ca="1" si="29"/>
        <v>#VALUE!</v>
      </c>
      <c r="CZ38" s="22"/>
      <c r="DA38" s="22"/>
      <c r="DB38" s="433"/>
      <c r="DC38" s="108" t="e">
        <f t="shared" ca="1" si="30"/>
        <v>#VALUE!</v>
      </c>
      <c r="DD38" s="112" t="e">
        <f ca="1">VLOOKUP(Report!DC38,Code!$B$24:$C$32,2,FALSE)</f>
        <v>#VALUE!</v>
      </c>
      <c r="DE38" s="108" t="e">
        <f ca="1">VLOOKUP(Report!DC38,Code!$B$24:$D$32,3,FALSE)</f>
        <v>#VALUE!</v>
      </c>
      <c r="DF38" s="108" t="e">
        <f t="shared" ca="1" si="31"/>
        <v>#VALUE!</v>
      </c>
      <c r="DG38" s="108" t="e">
        <f t="shared" ca="1" si="9"/>
        <v>#VALUE!</v>
      </c>
      <c r="DH38" s="169" t="str">
        <f t="shared" ca="1" si="10"/>
        <v xml:space="preserve"> </v>
      </c>
      <c r="DI38" s="170"/>
      <c r="DJ38" s="170"/>
      <c r="DK38" s="170"/>
      <c r="DL38" s="170"/>
      <c r="DM38" s="88"/>
      <c r="DN38" s="88"/>
      <c r="DO38" s="177"/>
      <c r="DP38" s="178" t="e">
        <f>VLOOKUP(Report!DO38,Code!$B$40:$D$42,2,FALSE)</f>
        <v>#N/A</v>
      </c>
      <c r="DQ38" s="179" t="e">
        <f>VLOOKUP(Report!DO38,Code!$B$40:$D$42,3,FALSE)</f>
        <v>#N/A</v>
      </c>
      <c r="DR38" s="180" t="e">
        <f t="shared" ca="1" si="35"/>
        <v>#N/A</v>
      </c>
      <c r="DS38" s="221"/>
      <c r="DT38" s="222" t="e">
        <f t="shared" ca="1" si="33"/>
        <v>#N/A</v>
      </c>
      <c r="DU38" s="181" t="s">
        <v>208</v>
      </c>
      <c r="DV38" s="181" t="s">
        <v>208</v>
      </c>
      <c r="DW38" s="181" t="s">
        <v>208</v>
      </c>
      <c r="DX38" s="115" t="str">
        <f t="shared" si="13"/>
        <v/>
      </c>
      <c r="DY38" s="115"/>
      <c r="DZ38" s="115"/>
      <c r="EA38" s="115"/>
      <c r="EB38" s="98"/>
      <c r="EC38" s="98" t="str">
        <f t="shared" si="38"/>
        <v/>
      </c>
      <c r="ED38" s="307" t="str">
        <f t="shared" si="39"/>
        <v/>
      </c>
    </row>
    <row r="39" spans="5:134" s="223" customFormat="1" ht="126" hidden="1" customHeight="1" thickTop="1" thickBot="1" x14ac:dyDescent="0.45">
      <c r="E39" s="253">
        <v>31</v>
      </c>
      <c r="G39" s="239" t="str">
        <f>'Front Sheet'!AE43</f>
        <v/>
      </c>
      <c r="H39" s="198" t="str">
        <f>'Front Sheet'!AF43</f>
        <v xml:space="preserve">  </v>
      </c>
      <c r="I39" s="190"/>
      <c r="J39" s="193"/>
      <c r="K39" s="193"/>
      <c r="L39" s="193"/>
      <c r="M39" s="193"/>
      <c r="N39" s="193"/>
      <c r="O39" s="193"/>
      <c r="P39" s="193"/>
      <c r="Q39" s="193"/>
      <c r="R39" s="193"/>
      <c r="S39" s="193"/>
      <c r="T39" s="90"/>
      <c r="U39" s="95" t="str">
        <f t="shared" si="15"/>
        <v>Type_2</v>
      </c>
      <c r="V39" s="256" t="str">
        <f>'Front Sheet'!AJ43</f>
        <v/>
      </c>
      <c r="W39" s="257" t="e">
        <f t="shared" ca="1" si="16"/>
        <v>#N/A</v>
      </c>
      <c r="X39" s="257" t="str">
        <f>'Front Sheet'!AM43</f>
        <v/>
      </c>
      <c r="Y39" s="47" t="e">
        <f t="shared" ca="1" si="17"/>
        <v>#N/A</v>
      </c>
      <c r="Z39" s="47" t="e">
        <f t="shared" ca="1" si="18"/>
        <v>#N/A</v>
      </c>
      <c r="AA39" s="47"/>
      <c r="AB39" s="82" t="str">
        <f t="shared" si="36"/>
        <v>he</v>
      </c>
      <c r="AC39" s="82" t="str">
        <f t="shared" si="37"/>
        <v>He</v>
      </c>
      <c r="AD39" s="82" t="str">
        <f t="shared" si="2"/>
        <v>his</v>
      </c>
      <c r="AE39" s="83" t="str">
        <f t="shared" si="3"/>
        <v>His</v>
      </c>
      <c r="AF39" s="94"/>
      <c r="AG39" s="94"/>
      <c r="AH39" s="191"/>
      <c r="AI39" s="84" t="e">
        <f>HLOOKUP(Report!AH39,Person!$H$2:$L$3,2,FALSE)</f>
        <v>#N/A</v>
      </c>
      <c r="AJ39" s="85" t="e">
        <f t="shared" ca="1" si="19"/>
        <v>#N/A</v>
      </c>
      <c r="AK39" s="86" t="str">
        <f>IF(AH39=0,"",AJ39+VLOOKUP(AH39,Code!$B$2:$C$6,2,FALSE))</f>
        <v/>
      </c>
      <c r="AL39" s="143" t="str">
        <f>IF(AH39=0,"",IF(I39="F",G39&amp;" "&amp;VLOOKUP(AK39,Person!D:I,2,FALSE),G39&amp;" "&amp;VLOOKUP(AK39,Person!D:I,4,FALSE)))</f>
        <v/>
      </c>
      <c r="AM39" s="89"/>
      <c r="AN39" s="89"/>
      <c r="AO39" s="89"/>
      <c r="AP39" s="89"/>
      <c r="AQ39" s="89"/>
      <c r="AR39" s="89"/>
      <c r="AS39" s="88"/>
      <c r="AT39" s="189"/>
      <c r="AU39" s="147" t="e">
        <f>VLOOKUP(AT39,Code!$B$51:$D$55,2,FALSE)</f>
        <v>#N/A</v>
      </c>
      <c r="AV39" s="88" t="e">
        <f ca="1">RANDBETWEEN(1,VLOOKUP(AT39,Code!$B$51:$D$55,3,FALSE))</f>
        <v>#N/A</v>
      </c>
      <c r="AW39" s="89"/>
      <c r="AX39" s="143" t="str">
        <f t="shared" ca="1" si="4"/>
        <v/>
      </c>
      <c r="AY39" s="88"/>
      <c r="AZ39" s="88"/>
      <c r="BA39" s="188"/>
      <c r="BB39" s="84" t="e">
        <f>HLOOKUP(Report!BA39,Homework!$I$2:$L$3,2,FALSE)</f>
        <v>#N/A</v>
      </c>
      <c r="BC39" s="85" t="e">
        <f t="shared" ca="1" si="20"/>
        <v>#N/A</v>
      </c>
      <c r="BD39" s="86" t="str">
        <f>IF(BA39=0,"",BC39+VLOOKUP(BA39,Code!$B$2:$C$6,2,FALSE))</f>
        <v/>
      </c>
      <c r="BE39" s="86" t="str">
        <f>IF(AND(VLOOKUP(BD39,Homework!D:J,2,FALSE)="'s ",RIGHT(G39,1)="s"),"' ",IF(VLOOKUP(BD39,Homework!D:J,2,FALSE)="'s ","'s "," "))</f>
        <v xml:space="preserve"> </v>
      </c>
      <c r="BF39" s="87" t="str">
        <f>IF(BA39=0,"",IF(I39="F"," "&amp;G39&amp;BE39&amp;VLOOKUP(BD39,Homework!D:J,3,FALSE)," "&amp;G39&amp;BE39&amp;VLOOKUP(BD39,Homework!D:J,5,FALSE)))</f>
        <v/>
      </c>
      <c r="BG39" s="87"/>
      <c r="BH39" s="87"/>
      <c r="BI39" s="87"/>
      <c r="BJ39" s="87"/>
      <c r="BK39" s="87"/>
      <c r="BL39" s="87"/>
      <c r="BM39" s="88"/>
      <c r="BN39" s="88"/>
      <c r="BO39" s="184"/>
      <c r="BP39" s="185" t="e">
        <f>VLOOKUP(BO39,Code!$B$45:$D$48,2,FALSE)</f>
        <v>#N/A</v>
      </c>
      <c r="BQ39" s="186" t="e">
        <f>VLOOKUP(BO39,Code!$B$45:$D$48,3,FALSE)</f>
        <v>#N/A</v>
      </c>
      <c r="BR39" s="186" t="e">
        <f t="shared" ca="1" si="21"/>
        <v>#N/A</v>
      </c>
      <c r="BS39" s="186"/>
      <c r="BT39" s="187" t="s">
        <v>219</v>
      </c>
      <c r="BU39" s="187" t="s">
        <v>220</v>
      </c>
      <c r="BV39" s="187" t="s">
        <v>225</v>
      </c>
      <c r="BW39" s="195"/>
      <c r="BX39" s="195"/>
      <c r="BY39" s="157" t="str">
        <f t="shared" ca="1" si="22"/>
        <v/>
      </c>
      <c r="BZ39" s="157" t="str">
        <f t="shared" ca="1" si="23"/>
        <v/>
      </c>
      <c r="CA39" s="132" t="str">
        <f t="shared" si="5"/>
        <v/>
      </c>
      <c r="CB39" s="88"/>
      <c r="CC39" s="124">
        <v>31</v>
      </c>
      <c r="CD39" s="125" t="e">
        <f>HLOOKUP(Report!CC39,Behaviour!$H$2:$K$3,2,FALSE)</f>
        <v>#N/A</v>
      </c>
      <c r="CE39" s="126" t="e">
        <f t="shared" ca="1" si="24"/>
        <v>#N/A</v>
      </c>
      <c r="CF39" s="127" t="e">
        <f ca="1">CE39+VLOOKUP(CC39,Code!$B$2:$C$6,2,FALSE)</f>
        <v>#N/A</v>
      </c>
      <c r="CG39" s="128" t="e">
        <f ca="1">IF(CC39=0,"",IF(I39="F",AC39&amp;" "&amp;VLOOKUP(CF39,Behaviour!D:I,2,FALSE)&amp;" ",AC39&amp;" "&amp;VLOOKUP(CF39,Behaviour!D:I,4,FALSE)&amp;" "))</f>
        <v>#N/A</v>
      </c>
      <c r="CH39" s="89"/>
      <c r="CI39" s="89"/>
      <c r="CJ39" s="266">
        <f ca="1">'Front Sheet'!CM43</f>
        <v>0</v>
      </c>
      <c r="CK39" s="266" t="str">
        <f ca="1">'Front Sheet'!CI43</f>
        <v/>
      </c>
      <c r="CL39" s="89" t="str">
        <f ca="1">IF(CJ39=0,"",VLOOKUP(CJ39,Code!$B$59:$D$61,2,FALSE))</f>
        <v/>
      </c>
      <c r="CM39" s="89" t="str">
        <f ca="1">IF(CJ39=0,"",VLOOKUP(CJ39,Code!$B$59:$D$61,3,FALSE))</f>
        <v/>
      </c>
      <c r="CN39" s="89" t="e">
        <f t="shared" ca="1" si="25"/>
        <v>#VALUE!</v>
      </c>
      <c r="CO39" s="89" t="e">
        <f t="shared" ca="1" si="6"/>
        <v>#VALUE!</v>
      </c>
      <c r="CP39" s="89" t="e">
        <f t="shared" ca="1" si="7"/>
        <v>#VALUE!</v>
      </c>
      <c r="CQ39" s="89" t="e">
        <f t="shared" ca="1" si="26"/>
        <v>#VALUE!</v>
      </c>
      <c r="CR39" s="89" t="str">
        <f t="shared" ca="1" si="27"/>
        <v/>
      </c>
      <c r="CS39" s="89"/>
      <c r="CT39" s="89"/>
      <c r="CU39" s="89" t="str">
        <f t="shared" ca="1" si="8"/>
        <v/>
      </c>
      <c r="CV39" s="89"/>
      <c r="CW39" s="89"/>
      <c r="CX39" s="183" t="str">
        <f t="shared" ca="1" si="28"/>
        <v/>
      </c>
      <c r="CY39" s="22" t="e">
        <f t="shared" ca="1" si="29"/>
        <v>#VALUE!</v>
      </c>
      <c r="CZ39" s="22"/>
      <c r="DA39" s="22"/>
      <c r="DB39" s="433"/>
      <c r="DC39" s="108" t="e">
        <f t="shared" ca="1" si="30"/>
        <v>#VALUE!</v>
      </c>
      <c r="DD39" s="112" t="e">
        <f ca="1">VLOOKUP(Report!DC39,Code!$B$24:$C$32,2,FALSE)</f>
        <v>#VALUE!</v>
      </c>
      <c r="DE39" s="108" t="e">
        <f ca="1">VLOOKUP(Report!DC39,Code!$B$24:$D$32,3,FALSE)</f>
        <v>#VALUE!</v>
      </c>
      <c r="DF39" s="108" t="e">
        <f t="shared" ca="1" si="31"/>
        <v>#VALUE!</v>
      </c>
      <c r="DG39" s="108" t="e">
        <f t="shared" ca="1" si="9"/>
        <v>#VALUE!</v>
      </c>
      <c r="DH39" s="169" t="str">
        <f t="shared" ca="1" si="10"/>
        <v xml:space="preserve"> </v>
      </c>
      <c r="DI39" s="170"/>
      <c r="DJ39" s="170"/>
      <c r="DK39" s="170"/>
      <c r="DL39" s="170"/>
      <c r="DM39" s="88"/>
      <c r="DN39" s="88"/>
      <c r="DO39" s="177"/>
      <c r="DP39" s="178" t="e">
        <f>VLOOKUP(Report!DO39,Code!$B$40:$D$42,2,FALSE)</f>
        <v>#N/A</v>
      </c>
      <c r="DQ39" s="179" t="e">
        <f>VLOOKUP(Report!DO39,Code!$B$40:$D$42,3,FALSE)</f>
        <v>#N/A</v>
      </c>
      <c r="DR39" s="180" t="e">
        <f t="shared" ca="1" si="35"/>
        <v>#N/A</v>
      </c>
      <c r="DS39" s="221"/>
      <c r="DT39" s="222" t="e">
        <f t="shared" ca="1" si="33"/>
        <v>#N/A</v>
      </c>
      <c r="DU39" s="181" t="s">
        <v>208</v>
      </c>
      <c r="DV39" s="181" t="s">
        <v>208</v>
      </c>
      <c r="DW39" s="181" t="s">
        <v>208</v>
      </c>
      <c r="DX39" s="115" t="str">
        <f t="shared" si="13"/>
        <v/>
      </c>
      <c r="DY39" s="115"/>
      <c r="DZ39" s="115"/>
      <c r="EA39" s="115"/>
      <c r="EB39" s="98"/>
      <c r="EC39" s="98" t="str">
        <f t="shared" si="38"/>
        <v/>
      </c>
      <c r="ED39" s="307" t="str">
        <f>EC39</f>
        <v/>
      </c>
    </row>
    <row r="40" spans="5:134" s="223" customFormat="1" ht="126" hidden="1" customHeight="1" thickTop="1" thickBot="1" x14ac:dyDescent="0.45">
      <c r="E40" s="253">
        <v>32</v>
      </c>
      <c r="G40" s="239" t="str">
        <f>'Front Sheet'!AE44</f>
        <v/>
      </c>
      <c r="H40" s="198" t="str">
        <f>'Front Sheet'!AF44</f>
        <v xml:space="preserve">  </v>
      </c>
      <c r="I40" s="190"/>
      <c r="J40" s="193"/>
      <c r="K40" s="193"/>
      <c r="L40" s="193"/>
      <c r="M40" s="193"/>
      <c r="N40" s="193"/>
      <c r="O40" s="193"/>
      <c r="P40" s="193"/>
      <c r="Q40" s="193"/>
      <c r="R40" s="193"/>
      <c r="S40" s="193"/>
      <c r="T40" s="90"/>
      <c r="U40" s="95" t="str">
        <f t="shared" si="15"/>
        <v>Type_2</v>
      </c>
      <c r="V40" s="256" t="str">
        <f>'Front Sheet'!AJ44</f>
        <v/>
      </c>
      <c r="W40" s="257" t="e">
        <f t="shared" ca="1" si="16"/>
        <v>#N/A</v>
      </c>
      <c r="X40" s="257" t="str">
        <f>'Front Sheet'!AM44</f>
        <v/>
      </c>
      <c r="Y40" s="47" t="e">
        <f t="shared" ca="1" si="17"/>
        <v>#N/A</v>
      </c>
      <c r="Z40" s="47" t="e">
        <f t="shared" ca="1" si="18"/>
        <v>#N/A</v>
      </c>
      <c r="AA40" s="47"/>
      <c r="AB40" s="82" t="str">
        <f t="shared" si="36"/>
        <v>he</v>
      </c>
      <c r="AC40" s="82" t="str">
        <f t="shared" si="37"/>
        <v>He</v>
      </c>
      <c r="AD40" s="82" t="str">
        <f t="shared" si="2"/>
        <v>his</v>
      </c>
      <c r="AE40" s="83" t="str">
        <f t="shared" si="3"/>
        <v>His</v>
      </c>
      <c r="AF40" s="94"/>
      <c r="AG40" s="94"/>
      <c r="AH40" s="191"/>
      <c r="AI40" s="84" t="e">
        <f>HLOOKUP(Report!AH40,Person!$H$2:$L$3,2,FALSE)</f>
        <v>#N/A</v>
      </c>
      <c r="AJ40" s="85" t="e">
        <f t="shared" ca="1" si="19"/>
        <v>#N/A</v>
      </c>
      <c r="AK40" s="86" t="str">
        <f>IF(AH40=0,"",AJ40+VLOOKUP(AH40,Code!$B$2:$C$6,2,FALSE))</f>
        <v/>
      </c>
      <c r="AL40" s="143" t="str">
        <f>IF(AH40=0,"",IF(I40="F",G40&amp;" "&amp;VLOOKUP(AK40,Person!D:I,2,FALSE),G40&amp;" "&amp;VLOOKUP(AK40,Person!D:I,4,FALSE)))</f>
        <v/>
      </c>
      <c r="AM40" s="89"/>
      <c r="AN40" s="89"/>
      <c r="AO40" s="89"/>
      <c r="AP40" s="89"/>
      <c r="AQ40" s="89"/>
      <c r="AR40" s="89"/>
      <c r="AS40" s="88"/>
      <c r="AT40" s="189"/>
      <c r="AU40" s="147" t="e">
        <f>VLOOKUP(AT40,Code!$B$51:$D$55,2,FALSE)</f>
        <v>#N/A</v>
      </c>
      <c r="AV40" s="88" t="e">
        <f ca="1">RANDBETWEEN(1,VLOOKUP(AT40,Code!$B$51:$D$55,3,FALSE))</f>
        <v>#N/A</v>
      </c>
      <c r="AW40" s="89"/>
      <c r="AX40" s="143" t="str">
        <f t="shared" ca="1" si="4"/>
        <v/>
      </c>
      <c r="AY40" s="88"/>
      <c r="AZ40" s="88"/>
      <c r="BA40" s="188"/>
      <c r="BB40" s="84" t="e">
        <f>HLOOKUP(Report!BA40,Homework!$I$2:$L$3,2,FALSE)</f>
        <v>#N/A</v>
      </c>
      <c r="BC40" s="85" t="e">
        <f t="shared" ca="1" si="20"/>
        <v>#N/A</v>
      </c>
      <c r="BD40" s="86" t="str">
        <f>IF(BA40=0,"",BC40+VLOOKUP(BA40,Code!$B$2:$C$6,2,FALSE))</f>
        <v/>
      </c>
      <c r="BE40" s="86" t="str">
        <f>IF(AND(VLOOKUP(BD40,Homework!D:J,2,FALSE)="'s ",RIGHT(G40,1)="s"),"' ",IF(VLOOKUP(BD40,Homework!D:J,2,FALSE)="'s ","'s "," "))</f>
        <v xml:space="preserve"> </v>
      </c>
      <c r="BF40" s="87" t="str">
        <f>IF(BA40=0,"",IF(I40="F"," "&amp;G40&amp;BE40&amp;VLOOKUP(BD40,Homework!D:J,3,FALSE)," "&amp;G40&amp;BE40&amp;VLOOKUP(BD40,Homework!D:J,5,FALSE)))</f>
        <v/>
      </c>
      <c r="BG40" s="87"/>
      <c r="BH40" s="87"/>
      <c r="BI40" s="87"/>
      <c r="BJ40" s="87"/>
      <c r="BK40" s="87"/>
      <c r="BL40" s="87"/>
      <c r="BM40" s="88"/>
      <c r="BN40" s="88"/>
      <c r="BO40" s="184"/>
      <c r="BP40" s="185" t="e">
        <f>VLOOKUP(BO40,Code!$B$45:$D$48,2,FALSE)</f>
        <v>#N/A</v>
      </c>
      <c r="BQ40" s="186" t="e">
        <f>VLOOKUP(BO40,Code!$B$45:$D$48,3,FALSE)</f>
        <v>#N/A</v>
      </c>
      <c r="BR40" s="186" t="e">
        <f t="shared" ca="1" si="21"/>
        <v>#N/A</v>
      </c>
      <c r="BS40" s="186"/>
      <c r="BT40" s="187" t="s">
        <v>219</v>
      </c>
      <c r="BU40" s="187" t="s">
        <v>220</v>
      </c>
      <c r="BV40" s="187" t="s">
        <v>225</v>
      </c>
      <c r="BW40" s="195"/>
      <c r="BX40" s="195"/>
      <c r="BY40" s="157" t="str">
        <f t="shared" ca="1" si="22"/>
        <v/>
      </c>
      <c r="BZ40" s="157" t="str">
        <f t="shared" ca="1" si="23"/>
        <v/>
      </c>
      <c r="CA40" s="132" t="str">
        <f t="shared" si="5"/>
        <v/>
      </c>
      <c r="CB40" s="88"/>
      <c r="CC40" s="124">
        <v>32</v>
      </c>
      <c r="CD40" s="125" t="e">
        <f>HLOOKUP(Report!CC40,Behaviour!$H$2:$K$3,2,FALSE)</f>
        <v>#N/A</v>
      </c>
      <c r="CE40" s="126" t="e">
        <f t="shared" ca="1" si="24"/>
        <v>#N/A</v>
      </c>
      <c r="CF40" s="127" t="e">
        <f ca="1">CE40+VLOOKUP(CC40,Code!$B$2:$C$6,2,FALSE)</f>
        <v>#N/A</v>
      </c>
      <c r="CG40" s="128" t="e">
        <f ca="1">IF(CC40=0,"",IF(I40="F",AC40&amp;" "&amp;VLOOKUP(CF40,Behaviour!D:I,2,FALSE)&amp;" ",AC40&amp;" "&amp;VLOOKUP(CF40,Behaviour!D:I,4,FALSE)&amp;" "))</f>
        <v>#N/A</v>
      </c>
      <c r="CH40" s="89"/>
      <c r="CI40" s="89"/>
      <c r="CJ40" s="266">
        <f ca="1">'Front Sheet'!CM44</f>
        <v>0</v>
      </c>
      <c r="CK40" s="266" t="str">
        <f ca="1">'Front Sheet'!CI44</f>
        <v/>
      </c>
      <c r="CL40" s="89" t="str">
        <f ca="1">IF(CJ40=0,"",VLOOKUP(CJ40,Code!$B$59:$D$61,2,FALSE))</f>
        <v/>
      </c>
      <c r="CM40" s="89" t="str">
        <f ca="1">IF(CJ40=0,"",VLOOKUP(CJ40,Code!$B$59:$D$61,3,FALSE))</f>
        <v/>
      </c>
      <c r="CN40" s="89" t="e">
        <f t="shared" ca="1" si="25"/>
        <v>#VALUE!</v>
      </c>
      <c r="CO40" s="89" t="e">
        <f t="shared" ca="1" si="6"/>
        <v>#VALUE!</v>
      </c>
      <c r="CP40" s="89" t="e">
        <f t="shared" ca="1" si="7"/>
        <v>#VALUE!</v>
      </c>
      <c r="CQ40" s="89" t="e">
        <f t="shared" ca="1" si="26"/>
        <v>#VALUE!</v>
      </c>
      <c r="CR40" s="89" t="str">
        <f t="shared" ca="1" si="27"/>
        <v/>
      </c>
      <c r="CS40" s="89"/>
      <c r="CT40" s="89"/>
      <c r="CU40" s="89" t="str">
        <f t="shared" ca="1" si="8"/>
        <v/>
      </c>
      <c r="CV40" s="89"/>
      <c r="CW40" s="89"/>
      <c r="CX40" s="183" t="str">
        <f t="shared" ca="1" si="28"/>
        <v/>
      </c>
      <c r="CY40" s="22" t="e">
        <f t="shared" ca="1" si="29"/>
        <v>#VALUE!</v>
      </c>
      <c r="CZ40" s="22"/>
      <c r="DA40" s="22"/>
      <c r="DB40" s="433"/>
      <c r="DC40" s="108" t="e">
        <f t="shared" ca="1" si="30"/>
        <v>#VALUE!</v>
      </c>
      <c r="DD40" s="112" t="e">
        <f ca="1">VLOOKUP(Report!DC40,Code!$B$24:$C$32,2,FALSE)</f>
        <v>#VALUE!</v>
      </c>
      <c r="DE40" s="108" t="e">
        <f ca="1">VLOOKUP(Report!DC40,Code!$B$24:$D$32,3,FALSE)</f>
        <v>#VALUE!</v>
      </c>
      <c r="DF40" s="108" t="e">
        <f t="shared" ca="1" si="31"/>
        <v>#VALUE!</v>
      </c>
      <c r="DG40" s="108" t="e">
        <f t="shared" ca="1" si="9"/>
        <v>#VALUE!</v>
      </c>
      <c r="DH40" s="169" t="str">
        <f t="shared" ca="1" si="10"/>
        <v xml:space="preserve"> </v>
      </c>
      <c r="DI40" s="170"/>
      <c r="DJ40" s="170"/>
      <c r="DK40" s="170"/>
      <c r="DL40" s="170"/>
      <c r="DM40" s="88"/>
      <c r="DN40" s="88"/>
      <c r="DO40" s="177"/>
      <c r="DP40" s="178" t="e">
        <f>VLOOKUP(Report!DO40,Code!$B$40:$D$42,2,FALSE)</f>
        <v>#N/A</v>
      </c>
      <c r="DQ40" s="179" t="e">
        <f>VLOOKUP(Report!DO40,Code!$B$40:$D$42,3,FALSE)</f>
        <v>#N/A</v>
      </c>
      <c r="DR40" s="180" t="e">
        <f t="shared" ca="1" si="35"/>
        <v>#N/A</v>
      </c>
      <c r="DS40" s="221"/>
      <c r="DT40" s="222" t="e">
        <f t="shared" ca="1" si="33"/>
        <v>#N/A</v>
      </c>
      <c r="DU40" s="181" t="s">
        <v>208</v>
      </c>
      <c r="DV40" s="181" t="s">
        <v>208</v>
      </c>
      <c r="DW40" s="181" t="s">
        <v>208</v>
      </c>
      <c r="DX40" s="115" t="str">
        <f t="shared" si="13"/>
        <v/>
      </c>
      <c r="DY40" s="115"/>
      <c r="DZ40" s="115"/>
      <c r="EA40" s="115"/>
      <c r="EB40" s="98"/>
      <c r="EC40" s="98" t="str">
        <f t="shared" si="38"/>
        <v/>
      </c>
      <c r="ED40" s="307" t="str">
        <f>EC40</f>
        <v/>
      </c>
    </row>
    <row r="41" spans="5:134" s="223" customFormat="1" ht="126" hidden="1" customHeight="1" thickTop="1" thickBot="1" x14ac:dyDescent="0.45">
      <c r="E41" s="253">
        <v>33</v>
      </c>
      <c r="G41" s="239" t="str">
        <f>'Front Sheet'!AE45</f>
        <v/>
      </c>
      <c r="H41" s="198" t="str">
        <f>'Front Sheet'!AF45</f>
        <v xml:space="preserve">  </v>
      </c>
      <c r="I41" s="190"/>
      <c r="J41" s="193"/>
      <c r="K41" s="193"/>
      <c r="L41" s="193"/>
      <c r="M41" s="193"/>
      <c r="N41" s="193"/>
      <c r="O41" s="193"/>
      <c r="P41" s="193"/>
      <c r="Q41" s="193"/>
      <c r="R41" s="193"/>
      <c r="S41" s="193"/>
      <c r="T41" s="90"/>
      <c r="U41" s="95" t="str">
        <f t="shared" si="15"/>
        <v>Type_2</v>
      </c>
      <c r="V41" s="256" t="str">
        <f>'Front Sheet'!AJ45</f>
        <v/>
      </c>
      <c r="W41" s="257" t="e">
        <f t="shared" ca="1" si="16"/>
        <v>#N/A</v>
      </c>
      <c r="X41" s="257" t="str">
        <f>'Front Sheet'!AM45</f>
        <v/>
      </c>
      <c r="Y41" s="47" t="e">
        <f t="shared" ca="1" si="17"/>
        <v>#N/A</v>
      </c>
      <c r="Z41" s="47" t="e">
        <f t="shared" ca="1" si="18"/>
        <v>#N/A</v>
      </c>
      <c r="AA41" s="47"/>
      <c r="AB41" s="82" t="str">
        <f t="shared" si="36"/>
        <v>he</v>
      </c>
      <c r="AC41" s="82" t="str">
        <f t="shared" si="37"/>
        <v>He</v>
      </c>
      <c r="AD41" s="82" t="str">
        <f t="shared" ref="AD41:AD72" si="41">IF(I41="F","her","his")</f>
        <v>his</v>
      </c>
      <c r="AE41" s="83" t="str">
        <f t="shared" ref="AE41:AE72" si="42">IF(I41="F","Her","His")</f>
        <v>His</v>
      </c>
      <c r="AF41" s="94"/>
      <c r="AG41" s="94"/>
      <c r="AH41" s="191"/>
      <c r="AI41" s="84" t="e">
        <f>HLOOKUP(Report!AH41,Person!$H$2:$L$3,2,FALSE)</f>
        <v>#N/A</v>
      </c>
      <c r="AJ41" s="85" t="e">
        <f t="shared" ca="1" si="19"/>
        <v>#N/A</v>
      </c>
      <c r="AK41" s="86" t="str">
        <f>IF(AH41=0,"",AJ41+VLOOKUP(AH41,Code!$B$2:$C$6,2,FALSE))</f>
        <v/>
      </c>
      <c r="AL41" s="143" t="str">
        <f>IF(AH41=0,"",IF(I41="F",G41&amp;" "&amp;VLOOKUP(AK41,Person!D:I,2,FALSE),G41&amp;" "&amp;VLOOKUP(AK41,Person!D:I,4,FALSE)))</f>
        <v/>
      </c>
      <c r="AM41" s="89"/>
      <c r="AN41" s="89"/>
      <c r="AO41" s="89"/>
      <c r="AP41" s="89"/>
      <c r="AQ41" s="89"/>
      <c r="AR41" s="89"/>
      <c r="AS41" s="88"/>
      <c r="AT41" s="189"/>
      <c r="AU41" s="147" t="e">
        <f>VLOOKUP(AT41,Code!$B$51:$D$55,2,FALSE)</f>
        <v>#N/A</v>
      </c>
      <c r="AV41" s="88" t="e">
        <f ca="1">RANDBETWEEN(1,VLOOKUP(AT41,Code!$B$51:$D$55,3,FALSE))</f>
        <v>#N/A</v>
      </c>
      <c r="AW41" s="89"/>
      <c r="AX41" s="143" t="str">
        <f t="shared" ref="AX41:AX72" ca="1" si="43">IF(AT41=0,"",IF(I41="F"," "&amp;VLOOKUP(AV41,INDIRECT(AU41),2,FALSE)," "&amp;VLOOKUP(AV41,INDIRECT(AU41),4,FALSE)))</f>
        <v/>
      </c>
      <c r="AY41" s="88"/>
      <c r="AZ41" s="88"/>
      <c r="BA41" s="188"/>
      <c r="BB41" s="84" t="e">
        <f>HLOOKUP(Report!BA41,Homework!$I$2:$L$3,2,FALSE)</f>
        <v>#N/A</v>
      </c>
      <c r="BC41" s="85" t="e">
        <f t="shared" ca="1" si="20"/>
        <v>#N/A</v>
      </c>
      <c r="BD41" s="86" t="str">
        <f>IF(BA41=0,"",BC41+VLOOKUP(BA41,Code!$B$2:$C$6,2,FALSE))</f>
        <v/>
      </c>
      <c r="BE41" s="86" t="str">
        <f>IF(AND(VLOOKUP(BD41,Homework!D:J,2,FALSE)="'s ",RIGHT(G41,1)="s"),"' ",IF(VLOOKUP(BD41,Homework!D:J,2,FALSE)="'s ","'s "," "))</f>
        <v xml:space="preserve"> </v>
      </c>
      <c r="BF41" s="87" t="str">
        <f>IF(BA41=0,"",IF(I41="F"," "&amp;G41&amp;BE41&amp;VLOOKUP(BD41,Homework!D:J,3,FALSE)," "&amp;G41&amp;BE41&amp;VLOOKUP(BD41,Homework!D:J,5,FALSE)))</f>
        <v/>
      </c>
      <c r="BG41" s="87"/>
      <c r="BH41" s="87"/>
      <c r="BI41" s="87"/>
      <c r="BJ41" s="87"/>
      <c r="BK41" s="87"/>
      <c r="BL41" s="87"/>
      <c r="BM41" s="88"/>
      <c r="BN41" s="88"/>
      <c r="BO41" s="184"/>
      <c r="BP41" s="185" t="e">
        <f>VLOOKUP(BO41,Code!$B$45:$D$48,2,FALSE)</f>
        <v>#N/A</v>
      </c>
      <c r="BQ41" s="186" t="e">
        <f>VLOOKUP(BO41,Code!$B$45:$D$48,3,FALSE)</f>
        <v>#N/A</v>
      </c>
      <c r="BR41" s="186" t="e">
        <f t="shared" ca="1" si="21"/>
        <v>#N/A</v>
      </c>
      <c r="BS41" s="186"/>
      <c r="BT41" s="187" t="s">
        <v>219</v>
      </c>
      <c r="BU41" s="187" t="s">
        <v>220</v>
      </c>
      <c r="BV41" s="187" t="s">
        <v>225</v>
      </c>
      <c r="BW41" s="195"/>
      <c r="BX41" s="195"/>
      <c r="BY41" s="157" t="str">
        <f t="shared" ca="1" si="22"/>
        <v/>
      </c>
      <c r="BZ41" s="157" t="str">
        <f t="shared" ca="1" si="23"/>
        <v/>
      </c>
      <c r="CA41" s="132" t="str">
        <f t="shared" ref="CA41:CA72" si="44">IF(BO41=0,"",IF(I41="F"," "&amp;BY41," "&amp;BZ41))</f>
        <v/>
      </c>
      <c r="CB41" s="88"/>
      <c r="CC41" s="124">
        <v>33</v>
      </c>
      <c r="CD41" s="125" t="e">
        <f>HLOOKUP(Report!CC41,Behaviour!$H$2:$K$3,2,FALSE)</f>
        <v>#N/A</v>
      </c>
      <c r="CE41" s="126" t="e">
        <f t="shared" ca="1" si="24"/>
        <v>#N/A</v>
      </c>
      <c r="CF41" s="127" t="e">
        <f ca="1">CE41+VLOOKUP(CC41,Code!$B$2:$C$6,2,FALSE)</f>
        <v>#N/A</v>
      </c>
      <c r="CG41" s="128" t="e">
        <f ca="1">IF(CC41=0,"",IF(I41="F",AC41&amp;" "&amp;VLOOKUP(CF41,Behaviour!D:I,2,FALSE)&amp;" ",AC41&amp;" "&amp;VLOOKUP(CF41,Behaviour!D:I,4,FALSE)&amp;" "))</f>
        <v>#N/A</v>
      </c>
      <c r="CH41" s="89"/>
      <c r="CI41" s="89"/>
      <c r="CJ41" s="266">
        <f ca="1">'Front Sheet'!CM45</f>
        <v>0</v>
      </c>
      <c r="CK41" s="266" t="str">
        <f ca="1">'Front Sheet'!CI45</f>
        <v/>
      </c>
      <c r="CL41" s="89" t="str">
        <f ca="1">IF(CJ41=0,"",VLOOKUP(CJ41,Code!$B$59:$D$61,2,FALSE))</f>
        <v/>
      </c>
      <c r="CM41" s="89" t="str">
        <f ca="1">IF(CJ41=0,"",VLOOKUP(CJ41,Code!$B$59:$D$61,3,FALSE))</f>
        <v/>
      </c>
      <c r="CN41" s="89" t="e">
        <f t="shared" ca="1" si="25"/>
        <v>#VALUE!</v>
      </c>
      <c r="CO41" s="89" t="e">
        <f t="shared" ref="CO41:CO72" ca="1" si="45">IF(I41="F",VLOOKUP(CN41,INDIRECT(CL41),2,FALSE),VLOOKUP(CN41,INDIRECT(CL41),5,FALSE))</f>
        <v>#VALUE!</v>
      </c>
      <c r="CP41" s="89" t="e">
        <f t="shared" ref="CP41:CP72" ca="1" si="46">IF(I41="F",VLOOKUP(CN41,INDIRECT(CL41),3,FALSE),VLOOKUP(CN41,INDIRECT(CL41),6,FALSE))</f>
        <v>#VALUE!</v>
      </c>
      <c r="CQ41" s="89" t="e">
        <f t="shared" ca="1" si="26"/>
        <v>#VALUE!</v>
      </c>
      <c r="CR41" s="89" t="str">
        <f t="shared" ca="1" si="27"/>
        <v/>
      </c>
      <c r="CS41" s="89"/>
      <c r="CT41" s="89"/>
      <c r="CU41" s="89" t="str">
        <f t="shared" ca="1" si="8"/>
        <v/>
      </c>
      <c r="CV41" s="89"/>
      <c r="CW41" s="89"/>
      <c r="CX41" s="183" t="str">
        <f t="shared" ca="1" si="28"/>
        <v/>
      </c>
      <c r="CY41" s="22" t="e">
        <f t="shared" ca="1" si="29"/>
        <v>#VALUE!</v>
      </c>
      <c r="CZ41" s="22"/>
      <c r="DA41" s="22"/>
      <c r="DB41" s="433"/>
      <c r="DC41" s="108" t="e">
        <f t="shared" ca="1" si="30"/>
        <v>#VALUE!</v>
      </c>
      <c r="DD41" s="112" t="e">
        <f ca="1">VLOOKUP(Report!DC41,Code!$B$24:$C$32,2,FALSE)</f>
        <v>#VALUE!</v>
      </c>
      <c r="DE41" s="108" t="e">
        <f ca="1">VLOOKUP(Report!DC41,Code!$B$24:$D$32,3,FALSE)</f>
        <v>#VALUE!</v>
      </c>
      <c r="DF41" s="108" t="e">
        <f t="shared" ca="1" si="31"/>
        <v>#VALUE!</v>
      </c>
      <c r="DG41" s="108" t="e">
        <f t="shared" ref="DG41:DG72" ca="1" si="47">IF(AND(VLOOKUP(DF41,INDIRECT(DD41),2,FALSE)="'s ",RIGHT(G41,1)="s"),"' ",IF(VLOOKUP(DF41,INDIRECT(DD41),2,FALSE)="'s ","'s ",""))</f>
        <v>#VALUE!</v>
      </c>
      <c r="DH41" s="169" t="str">
        <f t="shared" ref="DH41:DH72" ca="1" si="48">" "&amp;IF(DB41=0,"",IF(I41="F",G41&amp;DG41&amp;VLOOKUP(DF41,INDIRECT(DD41),3,FALSE),G41&amp;DG41&amp;VLOOKUP(DF41,INDIRECT(DD41),5,FALSE)))</f>
        <v xml:space="preserve"> </v>
      </c>
      <c r="DI41" s="170"/>
      <c r="DJ41" s="170"/>
      <c r="DK41" s="170"/>
      <c r="DL41" s="170"/>
      <c r="DM41" s="88"/>
      <c r="DN41" s="88"/>
      <c r="DO41" s="177"/>
      <c r="DP41" s="178" t="e">
        <f>VLOOKUP(Report!DO41,Code!$B$40:$D$42,2,FALSE)</f>
        <v>#N/A</v>
      </c>
      <c r="DQ41" s="179" t="e">
        <f>VLOOKUP(Report!DO41,Code!$B$40:$D$42,3,FALSE)</f>
        <v>#N/A</v>
      </c>
      <c r="DR41" s="180" t="e">
        <f t="shared" ca="1" si="35"/>
        <v>#N/A</v>
      </c>
      <c r="DS41" s="221"/>
      <c r="DT41" s="222" t="e">
        <f t="shared" ca="1" si="33"/>
        <v>#N/A</v>
      </c>
      <c r="DU41" s="181" t="s">
        <v>208</v>
      </c>
      <c r="DV41" s="181" t="s">
        <v>208</v>
      </c>
      <c r="DW41" s="181" t="s">
        <v>208</v>
      </c>
      <c r="DX41" s="115" t="str">
        <f t="shared" si="13"/>
        <v/>
      </c>
      <c r="DY41" s="115"/>
      <c r="DZ41" s="115"/>
      <c r="EA41" s="115"/>
      <c r="EB41" s="98"/>
      <c r="EC41" s="98" t="str">
        <f t="shared" ref="EC41:EC72" si="49">IF(LEN(G41)&lt;1,"",IF(OR(I41="F",I41="M"),(IF(ISERROR(AL41&amp;AX41&amp;BF41&amp;CA41&amp;CR41&amp;DH41&amp;DX41),"",AL41&amp;AX41&amp;BF41&amp;CA41&amp;CR41&amp;DH41&amp;DX41)),""))</f>
        <v/>
      </c>
      <c r="ED41" s="307" t="str">
        <f>EC41</f>
        <v/>
      </c>
    </row>
    <row r="42" spans="5:134" s="223" customFormat="1" ht="126" hidden="1" customHeight="1" thickTop="1" thickBot="1" x14ac:dyDescent="0.45">
      <c r="E42" s="253">
        <v>34</v>
      </c>
      <c r="G42" s="239" t="str">
        <f>'Front Sheet'!AE46</f>
        <v/>
      </c>
      <c r="H42" s="198" t="str">
        <f>'Front Sheet'!AF46</f>
        <v xml:space="preserve">  </v>
      </c>
      <c r="I42" s="190"/>
      <c r="J42" s="193"/>
      <c r="K42" s="193"/>
      <c r="L42" s="193"/>
      <c r="M42" s="193"/>
      <c r="N42" s="193"/>
      <c r="O42" s="193"/>
      <c r="P42" s="193"/>
      <c r="Q42" s="193"/>
      <c r="R42" s="193"/>
      <c r="S42" s="193"/>
      <c r="T42" s="90"/>
      <c r="U42" s="95" t="str">
        <f t="shared" si="15"/>
        <v>Type_2</v>
      </c>
      <c r="V42" s="256" t="str">
        <f>'Front Sheet'!AJ46</f>
        <v/>
      </c>
      <c r="W42" s="257" t="e">
        <f t="shared" ca="1" si="16"/>
        <v>#N/A</v>
      </c>
      <c r="X42" s="257" t="str">
        <f>'Front Sheet'!AM46</f>
        <v/>
      </c>
      <c r="Y42" s="47" t="e">
        <f t="shared" ca="1" si="17"/>
        <v>#N/A</v>
      </c>
      <c r="Z42" s="47" t="e">
        <f t="shared" ca="1" si="18"/>
        <v>#N/A</v>
      </c>
      <c r="AA42" s="47"/>
      <c r="AB42" s="82" t="str">
        <f t="shared" si="36"/>
        <v>he</v>
      </c>
      <c r="AC42" s="82" t="str">
        <f t="shared" si="37"/>
        <v>He</v>
      </c>
      <c r="AD42" s="82" t="str">
        <f t="shared" si="41"/>
        <v>his</v>
      </c>
      <c r="AE42" s="83" t="str">
        <f t="shared" si="42"/>
        <v>His</v>
      </c>
      <c r="AF42" s="94"/>
      <c r="AG42" s="94"/>
      <c r="AH42" s="191"/>
      <c r="AI42" s="84" t="e">
        <f>HLOOKUP(Report!AH42,Person!$H$2:$L$3,2,FALSE)</f>
        <v>#N/A</v>
      </c>
      <c r="AJ42" s="85" t="e">
        <f t="shared" ca="1" si="19"/>
        <v>#N/A</v>
      </c>
      <c r="AK42" s="86" t="str">
        <f>IF(AH42=0,"",AJ42+VLOOKUP(AH42,Code!$B$2:$C$6,2,FALSE))</f>
        <v/>
      </c>
      <c r="AL42" s="143" t="str">
        <f>IF(AH42=0,"",IF(I42="F",G42&amp;" "&amp;VLOOKUP(AK42,Person!D:I,2,FALSE),G42&amp;" "&amp;VLOOKUP(AK42,Person!D:I,4,FALSE)))</f>
        <v/>
      </c>
      <c r="AM42" s="89"/>
      <c r="AN42" s="89"/>
      <c r="AO42" s="89"/>
      <c r="AP42" s="89"/>
      <c r="AQ42" s="89"/>
      <c r="AR42" s="89"/>
      <c r="AS42" s="88"/>
      <c r="AT42" s="189"/>
      <c r="AU42" s="147" t="e">
        <f>VLOOKUP(AT42,Code!$B$51:$D$55,2,FALSE)</f>
        <v>#N/A</v>
      </c>
      <c r="AV42" s="88" t="e">
        <f ca="1">RANDBETWEEN(1,VLOOKUP(AT42,Code!$B$51:$D$55,3,FALSE))</f>
        <v>#N/A</v>
      </c>
      <c r="AW42" s="89"/>
      <c r="AX42" s="143" t="str">
        <f t="shared" ca="1" si="43"/>
        <v/>
      </c>
      <c r="AY42" s="88"/>
      <c r="AZ42" s="88"/>
      <c r="BA42" s="188"/>
      <c r="BB42" s="84" t="e">
        <f>HLOOKUP(Report!BA42,Homework!$I$2:$L$3,2,FALSE)</f>
        <v>#N/A</v>
      </c>
      <c r="BC42" s="85" t="e">
        <f t="shared" ca="1" si="20"/>
        <v>#N/A</v>
      </c>
      <c r="BD42" s="86" t="str">
        <f>IF(BA42=0,"",BC42+VLOOKUP(BA42,Code!$B$2:$C$6,2,FALSE))</f>
        <v/>
      </c>
      <c r="BE42" s="86" t="str">
        <f>IF(AND(VLOOKUP(BD42,Homework!D:J,2,FALSE)="'s ",RIGHT(G42,1)="s"),"' ",IF(VLOOKUP(BD42,Homework!D:J,2,FALSE)="'s ","'s "," "))</f>
        <v xml:space="preserve"> </v>
      </c>
      <c r="BF42" s="87" t="str">
        <f>IF(BA42=0,"",IF(I42="F"," "&amp;G42&amp;BE42&amp;VLOOKUP(BD42,Homework!D:J,3,FALSE)," "&amp;G42&amp;BE42&amp;VLOOKUP(BD42,Homework!D:J,5,FALSE)))</f>
        <v/>
      </c>
      <c r="BG42" s="87"/>
      <c r="BH42" s="87"/>
      <c r="BI42" s="87"/>
      <c r="BJ42" s="87"/>
      <c r="BK42" s="87"/>
      <c r="BL42" s="87"/>
      <c r="BM42" s="88"/>
      <c r="BN42" s="88"/>
      <c r="BO42" s="184"/>
      <c r="BP42" s="185" t="e">
        <f>VLOOKUP(BO42,Code!$B$45:$D$48,2,FALSE)</f>
        <v>#N/A</v>
      </c>
      <c r="BQ42" s="186" t="e">
        <f>VLOOKUP(BO42,Code!$B$45:$D$48,3,FALSE)</f>
        <v>#N/A</v>
      </c>
      <c r="BR42" s="186" t="e">
        <f t="shared" ca="1" si="21"/>
        <v>#N/A</v>
      </c>
      <c r="BS42" s="186"/>
      <c r="BT42" s="187" t="s">
        <v>219</v>
      </c>
      <c r="BU42" s="187" t="s">
        <v>220</v>
      </c>
      <c r="BV42" s="187" t="s">
        <v>225</v>
      </c>
      <c r="BW42" s="195"/>
      <c r="BX42" s="195"/>
      <c r="BY42" s="157" t="str">
        <f t="shared" ca="1" si="22"/>
        <v/>
      </c>
      <c r="BZ42" s="157" t="str">
        <f t="shared" ca="1" si="23"/>
        <v/>
      </c>
      <c r="CA42" s="132" t="str">
        <f t="shared" si="44"/>
        <v/>
      </c>
      <c r="CB42" s="88"/>
      <c r="CC42" s="124">
        <v>34</v>
      </c>
      <c r="CD42" s="125" t="e">
        <f>HLOOKUP(Report!CC42,Behaviour!$H$2:$K$3,2,FALSE)</f>
        <v>#N/A</v>
      </c>
      <c r="CE42" s="126" t="e">
        <f t="shared" ca="1" si="24"/>
        <v>#N/A</v>
      </c>
      <c r="CF42" s="127" t="e">
        <f ca="1">CE42+VLOOKUP(CC42,Code!$B$2:$C$6,2,FALSE)</f>
        <v>#N/A</v>
      </c>
      <c r="CG42" s="128" t="e">
        <f ca="1">IF(CC42=0,"",IF(I42="F",AC42&amp;" "&amp;VLOOKUP(CF42,Behaviour!D:I,2,FALSE)&amp;" ",AC42&amp;" "&amp;VLOOKUP(CF42,Behaviour!D:I,4,FALSE)&amp;" "))</f>
        <v>#N/A</v>
      </c>
      <c r="CH42" s="89"/>
      <c r="CI42" s="89"/>
      <c r="CJ42" s="266">
        <f ca="1">'Front Sheet'!CM46</f>
        <v>0</v>
      </c>
      <c r="CK42" s="266" t="str">
        <f ca="1">'Front Sheet'!CI46</f>
        <v/>
      </c>
      <c r="CL42" s="89" t="str">
        <f ca="1">IF(CJ42=0,"",VLOOKUP(CJ42,Code!$B$59:$D$61,2,FALSE))</f>
        <v/>
      </c>
      <c r="CM42" s="89" t="str">
        <f ca="1">IF(CJ42=0,"",VLOOKUP(CJ42,Code!$B$59:$D$61,3,FALSE))</f>
        <v/>
      </c>
      <c r="CN42" s="89" t="e">
        <f t="shared" ca="1" si="25"/>
        <v>#VALUE!</v>
      </c>
      <c r="CO42" s="89" t="e">
        <f t="shared" ca="1" si="45"/>
        <v>#VALUE!</v>
      </c>
      <c r="CP42" s="89" t="e">
        <f t="shared" ca="1" si="46"/>
        <v>#VALUE!</v>
      </c>
      <c r="CQ42" s="89" t="e">
        <f t="shared" ca="1" si="26"/>
        <v>#VALUE!</v>
      </c>
      <c r="CR42" s="89" t="str">
        <f t="shared" ca="1" si="27"/>
        <v/>
      </c>
      <c r="CS42" s="89"/>
      <c r="CT42" s="89"/>
      <c r="CU42" s="89" t="str">
        <f t="shared" ca="1" si="8"/>
        <v/>
      </c>
      <c r="CV42" s="89"/>
      <c r="CW42" s="89"/>
      <c r="CX42" s="183" t="str">
        <f t="shared" ca="1" si="28"/>
        <v/>
      </c>
      <c r="CY42" s="22" t="e">
        <f t="shared" ca="1" si="29"/>
        <v>#VALUE!</v>
      </c>
      <c r="CZ42" s="22"/>
      <c r="DA42" s="22"/>
      <c r="DB42" s="433"/>
      <c r="DC42" s="108" t="e">
        <f t="shared" ca="1" si="30"/>
        <v>#VALUE!</v>
      </c>
      <c r="DD42" s="112" t="e">
        <f ca="1">VLOOKUP(Report!DC42,Code!$B$24:$C$32,2,FALSE)</f>
        <v>#VALUE!</v>
      </c>
      <c r="DE42" s="108" t="e">
        <f ca="1">VLOOKUP(Report!DC42,Code!$B$24:$D$32,3,FALSE)</f>
        <v>#VALUE!</v>
      </c>
      <c r="DF42" s="108" t="e">
        <f t="shared" ca="1" si="31"/>
        <v>#VALUE!</v>
      </c>
      <c r="DG42" s="108" t="e">
        <f t="shared" ca="1" si="47"/>
        <v>#VALUE!</v>
      </c>
      <c r="DH42" s="169" t="str">
        <f t="shared" ca="1" si="48"/>
        <v xml:space="preserve"> </v>
      </c>
      <c r="DI42" s="170"/>
      <c r="DJ42" s="170"/>
      <c r="DK42" s="170"/>
      <c r="DL42" s="170"/>
      <c r="DM42" s="88"/>
      <c r="DN42" s="88"/>
      <c r="DO42" s="177"/>
      <c r="DP42" s="178" t="e">
        <f>VLOOKUP(Report!DO42,Code!$B$40:$D$42,2,FALSE)</f>
        <v>#N/A</v>
      </c>
      <c r="DQ42" s="179" t="e">
        <f>VLOOKUP(Report!DO42,Code!$B$40:$D$42,3,FALSE)</f>
        <v>#N/A</v>
      </c>
      <c r="DR42" s="180" t="e">
        <f t="shared" ca="1" si="35"/>
        <v>#N/A</v>
      </c>
      <c r="DS42" s="221"/>
      <c r="DT42" s="222" t="e">
        <f t="shared" ca="1" si="33"/>
        <v>#N/A</v>
      </c>
      <c r="DU42" s="181" t="s">
        <v>208</v>
      </c>
      <c r="DV42" s="181" t="s">
        <v>208</v>
      </c>
      <c r="DW42" s="181" t="s">
        <v>208</v>
      </c>
      <c r="DX42" s="115" t="str">
        <f t="shared" si="13"/>
        <v/>
      </c>
      <c r="DY42" s="115"/>
      <c r="DZ42" s="115"/>
      <c r="EA42" s="115"/>
      <c r="EB42" s="98"/>
      <c r="EC42" s="98" t="str">
        <f t="shared" si="49"/>
        <v/>
      </c>
      <c r="ED42" s="307" t="str">
        <f>EC42</f>
        <v/>
      </c>
    </row>
    <row r="43" spans="5:134" s="223" customFormat="1" ht="126" hidden="1" customHeight="1" thickTop="1" thickBot="1" x14ac:dyDescent="0.45">
      <c r="E43" s="253">
        <v>35</v>
      </c>
      <c r="G43" s="239" t="str">
        <f>'Front Sheet'!AE47</f>
        <v/>
      </c>
      <c r="H43" s="198" t="str">
        <f>'Front Sheet'!AF47</f>
        <v xml:space="preserve">  </v>
      </c>
      <c r="I43" s="190"/>
      <c r="J43" s="193"/>
      <c r="K43" s="193"/>
      <c r="L43" s="193"/>
      <c r="M43" s="193"/>
      <c r="N43" s="193"/>
      <c r="O43" s="193"/>
      <c r="P43" s="193"/>
      <c r="Q43" s="193"/>
      <c r="R43" s="193"/>
      <c r="S43" s="193"/>
      <c r="T43" s="90"/>
      <c r="U43" s="95" t="str">
        <f t="shared" si="15"/>
        <v>Type_2</v>
      </c>
      <c r="V43" s="256" t="str">
        <f>'Front Sheet'!AJ47</f>
        <v/>
      </c>
      <c r="W43" s="257" t="e">
        <f t="shared" ca="1" si="16"/>
        <v>#N/A</v>
      </c>
      <c r="X43" s="257" t="str">
        <f>'Front Sheet'!AM47</f>
        <v/>
      </c>
      <c r="Y43" s="47" t="e">
        <f t="shared" ca="1" si="17"/>
        <v>#N/A</v>
      </c>
      <c r="Z43" s="47" t="e">
        <f t="shared" ca="1" si="18"/>
        <v>#N/A</v>
      </c>
      <c r="AA43" s="47"/>
      <c r="AB43" s="82" t="str">
        <f t="shared" si="36"/>
        <v>he</v>
      </c>
      <c r="AC43" s="82" t="str">
        <f t="shared" si="37"/>
        <v>He</v>
      </c>
      <c r="AD43" s="82" t="str">
        <f t="shared" si="41"/>
        <v>his</v>
      </c>
      <c r="AE43" s="83" t="str">
        <f t="shared" si="42"/>
        <v>His</v>
      </c>
      <c r="AF43" s="94"/>
      <c r="AG43" s="94"/>
      <c r="AH43" s="191"/>
      <c r="AI43" s="84" t="e">
        <f>HLOOKUP(Report!AH43,Person!$H$2:$L$3,2,FALSE)</f>
        <v>#N/A</v>
      </c>
      <c r="AJ43" s="85" t="e">
        <f t="shared" ca="1" si="19"/>
        <v>#N/A</v>
      </c>
      <c r="AK43" s="86" t="str">
        <f>IF(AH43=0,"",AJ43+VLOOKUP(AH43,Code!$B$2:$C$6,2,FALSE))</f>
        <v/>
      </c>
      <c r="AL43" s="143" t="str">
        <f>IF(AH43=0,"",IF(I43="F",G43&amp;" "&amp;VLOOKUP(AK43,Person!D:I,2,FALSE),G43&amp;" "&amp;VLOOKUP(AK43,Person!D:I,4,FALSE)))</f>
        <v/>
      </c>
      <c r="AM43" s="89"/>
      <c r="AN43" s="89"/>
      <c r="AO43" s="89"/>
      <c r="AP43" s="89"/>
      <c r="AQ43" s="89"/>
      <c r="AR43" s="89"/>
      <c r="AS43" s="88"/>
      <c r="AT43" s="189"/>
      <c r="AU43" s="147" t="e">
        <f>VLOOKUP(AT43,Code!$B$51:$D$55,2,FALSE)</f>
        <v>#N/A</v>
      </c>
      <c r="AV43" s="88" t="e">
        <f ca="1">RANDBETWEEN(1,VLOOKUP(AT43,Code!$B$51:$D$55,3,FALSE))</f>
        <v>#N/A</v>
      </c>
      <c r="AW43" s="89"/>
      <c r="AX43" s="143" t="str">
        <f t="shared" ca="1" si="43"/>
        <v/>
      </c>
      <c r="AY43" s="88"/>
      <c r="AZ43" s="88"/>
      <c r="BA43" s="188"/>
      <c r="BB43" s="84" t="e">
        <f>HLOOKUP(Report!BA43,Homework!$I$2:$L$3,2,FALSE)</f>
        <v>#N/A</v>
      </c>
      <c r="BC43" s="85" t="e">
        <f t="shared" ca="1" si="20"/>
        <v>#N/A</v>
      </c>
      <c r="BD43" s="86" t="str">
        <f>IF(BA43=0,"",BC43+VLOOKUP(BA43,Code!$B$2:$C$6,2,FALSE))</f>
        <v/>
      </c>
      <c r="BE43" s="86" t="str">
        <f>IF(AND(VLOOKUP(BD43,Homework!D:J,2,FALSE)="'s ",RIGHT(G43,1)="s"),"' ",IF(VLOOKUP(BD43,Homework!D:J,2,FALSE)="'s ","'s "," "))</f>
        <v xml:space="preserve"> </v>
      </c>
      <c r="BF43" s="87" t="str">
        <f>IF(BA43=0,"",IF(I43="F"," "&amp;G43&amp;BE43&amp;VLOOKUP(BD43,Homework!D:J,3,FALSE)," "&amp;G43&amp;BE43&amp;VLOOKUP(BD43,Homework!D:J,5,FALSE)))</f>
        <v/>
      </c>
      <c r="BG43" s="87"/>
      <c r="BH43" s="87"/>
      <c r="BI43" s="87"/>
      <c r="BJ43" s="87"/>
      <c r="BK43" s="87"/>
      <c r="BL43" s="87"/>
      <c r="BM43" s="88"/>
      <c r="BN43" s="88"/>
      <c r="BO43" s="184"/>
      <c r="BP43" s="185" t="e">
        <f>VLOOKUP(BO43,Code!$B$45:$D$48,2,FALSE)</f>
        <v>#N/A</v>
      </c>
      <c r="BQ43" s="186" t="e">
        <f>VLOOKUP(BO43,Code!$B$45:$D$48,3,FALSE)</f>
        <v>#N/A</v>
      </c>
      <c r="BR43" s="186" t="e">
        <f t="shared" ca="1" si="21"/>
        <v>#N/A</v>
      </c>
      <c r="BS43" s="186"/>
      <c r="BT43" s="187" t="s">
        <v>219</v>
      </c>
      <c r="BU43" s="187" t="s">
        <v>220</v>
      </c>
      <c r="BV43" s="187" t="s">
        <v>225</v>
      </c>
      <c r="BW43" s="195"/>
      <c r="BX43" s="195"/>
      <c r="BY43" s="157" t="str">
        <f t="shared" ca="1" si="22"/>
        <v/>
      </c>
      <c r="BZ43" s="157" t="str">
        <f t="shared" ca="1" si="23"/>
        <v/>
      </c>
      <c r="CA43" s="132" t="str">
        <f t="shared" si="44"/>
        <v/>
      </c>
      <c r="CB43" s="88"/>
      <c r="CC43" s="124">
        <v>35</v>
      </c>
      <c r="CD43" s="125" t="e">
        <f>HLOOKUP(Report!CC43,Behaviour!$H$2:$K$3,2,FALSE)</f>
        <v>#N/A</v>
      </c>
      <c r="CE43" s="126" t="e">
        <f t="shared" ca="1" si="24"/>
        <v>#N/A</v>
      </c>
      <c r="CF43" s="127" t="e">
        <f ca="1">CE43+VLOOKUP(CC43,Code!$B$2:$C$6,2,FALSE)</f>
        <v>#N/A</v>
      </c>
      <c r="CG43" s="128" t="e">
        <f ca="1">IF(CC43=0,"",IF(I43="F",AC43&amp;" "&amp;VLOOKUP(CF43,Behaviour!D:I,2,FALSE)&amp;" ",AC43&amp;" "&amp;VLOOKUP(CF43,Behaviour!D:I,4,FALSE)&amp;" "))</f>
        <v>#N/A</v>
      </c>
      <c r="CH43" s="89"/>
      <c r="CI43" s="89"/>
      <c r="CJ43" s="266">
        <f ca="1">'Front Sheet'!CM47</f>
        <v>0</v>
      </c>
      <c r="CK43" s="266" t="str">
        <f ca="1">'Front Sheet'!CI47</f>
        <v/>
      </c>
      <c r="CL43" s="89" t="str">
        <f ca="1">IF(CJ43=0,"",VLOOKUP(CJ43,Code!$B$59:$D$61,2,FALSE))</f>
        <v/>
      </c>
      <c r="CM43" s="89" t="str">
        <f ca="1">IF(CJ43=0,"",VLOOKUP(CJ43,Code!$B$59:$D$61,3,FALSE))</f>
        <v/>
      </c>
      <c r="CN43" s="89" t="e">
        <f t="shared" ca="1" si="25"/>
        <v>#VALUE!</v>
      </c>
      <c r="CO43" s="89" t="e">
        <f t="shared" ca="1" si="45"/>
        <v>#VALUE!</v>
      </c>
      <c r="CP43" s="89" t="e">
        <f t="shared" ca="1" si="46"/>
        <v>#VALUE!</v>
      </c>
      <c r="CQ43" s="89" t="e">
        <f t="shared" ca="1" si="26"/>
        <v>#VALUE!</v>
      </c>
      <c r="CR43" s="89" t="str">
        <f t="shared" ca="1" si="27"/>
        <v/>
      </c>
      <c r="CS43" s="89"/>
      <c r="CT43" s="89"/>
      <c r="CU43" s="89" t="str">
        <f t="shared" ca="1" si="8"/>
        <v/>
      </c>
      <c r="CV43" s="89"/>
      <c r="CW43" s="89"/>
      <c r="CX43" s="183" t="str">
        <f t="shared" ca="1" si="28"/>
        <v/>
      </c>
      <c r="CY43" s="22" t="e">
        <f t="shared" ca="1" si="29"/>
        <v>#VALUE!</v>
      </c>
      <c r="CZ43" s="22"/>
      <c r="DA43" s="22"/>
      <c r="DB43" s="433"/>
      <c r="DC43" s="108" t="e">
        <f t="shared" ca="1" si="30"/>
        <v>#VALUE!</v>
      </c>
      <c r="DD43" s="112" t="e">
        <f ca="1">VLOOKUP(Report!DC43,Code!$B$24:$C$32,2,FALSE)</f>
        <v>#VALUE!</v>
      </c>
      <c r="DE43" s="108" t="e">
        <f ca="1">VLOOKUP(Report!DC43,Code!$B$24:$D$32,3,FALSE)</f>
        <v>#VALUE!</v>
      </c>
      <c r="DF43" s="108" t="e">
        <f t="shared" ca="1" si="31"/>
        <v>#VALUE!</v>
      </c>
      <c r="DG43" s="108" t="e">
        <f t="shared" ca="1" si="47"/>
        <v>#VALUE!</v>
      </c>
      <c r="DH43" s="169" t="str">
        <f t="shared" ca="1" si="48"/>
        <v xml:space="preserve"> </v>
      </c>
      <c r="DI43" s="170"/>
      <c r="DJ43" s="170"/>
      <c r="DK43" s="170"/>
      <c r="DL43" s="170"/>
      <c r="DM43" s="88"/>
      <c r="DN43" s="88"/>
      <c r="DO43" s="177"/>
      <c r="DP43" s="178" t="e">
        <f>VLOOKUP(Report!DO43,Code!$B$40:$D$42,2,FALSE)</f>
        <v>#N/A</v>
      </c>
      <c r="DQ43" s="179" t="e">
        <f>VLOOKUP(Report!DO43,Code!$B$40:$D$42,3,FALSE)</f>
        <v>#N/A</v>
      </c>
      <c r="DR43" s="180" t="e">
        <f t="shared" ca="1" si="35"/>
        <v>#N/A</v>
      </c>
      <c r="DS43" s="221"/>
      <c r="DT43" s="222" t="e">
        <f t="shared" ca="1" si="33"/>
        <v>#N/A</v>
      </c>
      <c r="DU43" s="181" t="s">
        <v>208</v>
      </c>
      <c r="DV43" s="181" t="s">
        <v>208</v>
      </c>
      <c r="DW43" s="181" t="s">
        <v>208</v>
      </c>
      <c r="DX43" s="115" t="str">
        <f t="shared" si="13"/>
        <v/>
      </c>
      <c r="DY43" s="115"/>
      <c r="DZ43" s="115"/>
      <c r="EA43" s="115"/>
      <c r="EB43" s="98"/>
      <c r="EC43" s="98" t="str">
        <f t="shared" si="49"/>
        <v/>
      </c>
      <c r="ED43" s="307" t="str">
        <f>EC43</f>
        <v/>
      </c>
    </row>
    <row r="44" spans="5:134" s="223" customFormat="1" ht="115.5" hidden="1" customHeight="1" thickTop="1" thickBot="1" x14ac:dyDescent="0.45">
      <c r="G44" s="199"/>
      <c r="H44" s="238"/>
      <c r="I44" s="190"/>
      <c r="J44" s="193"/>
      <c r="K44" s="193"/>
      <c r="L44" s="193"/>
      <c r="M44" s="193"/>
      <c r="N44" s="193"/>
      <c r="O44" s="193"/>
      <c r="P44" s="193"/>
      <c r="Q44" s="193"/>
      <c r="R44" s="193"/>
      <c r="S44" s="193"/>
      <c r="T44" s="90"/>
      <c r="U44" s="95" t="str">
        <f t="shared" si="15"/>
        <v>Type_2</v>
      </c>
      <c r="V44" s="254"/>
      <c r="W44" s="255" t="e">
        <f t="shared" ref="W44:W73" ca="1" si="50">VLOOKUP(V44,INDIRECT(U44),2,FALSE)</f>
        <v>#N/A</v>
      </c>
      <c r="X44" s="255"/>
      <c r="Y44" s="47" t="e">
        <f t="shared" ref="Y44:Y73" ca="1" si="51">VLOOKUP(X44,INDIRECT(U44),2,FALSE)</f>
        <v>#N/A</v>
      </c>
      <c r="Z44" s="47" t="e">
        <f t="shared" ref="Z44:Z73" ca="1" si="52">IF(W44=Y44,2,IF(W44&lt;Y44,1,3))</f>
        <v>#N/A</v>
      </c>
      <c r="AA44" s="47"/>
      <c r="AB44" s="82" t="str">
        <f t="shared" si="36"/>
        <v>he</v>
      </c>
      <c r="AC44" s="82" t="str">
        <f t="shared" si="37"/>
        <v>He</v>
      </c>
      <c r="AD44" s="82" t="str">
        <f t="shared" si="41"/>
        <v>his</v>
      </c>
      <c r="AE44" s="83" t="str">
        <f t="shared" si="42"/>
        <v>His</v>
      </c>
      <c r="AF44" s="94"/>
      <c r="AG44" s="94"/>
      <c r="AH44" s="191" t="s">
        <v>26</v>
      </c>
      <c r="AI44" s="84" t="e">
        <f>HLOOKUP(Report!AH44,Person!$H$2:$L$3,2,FALSE)</f>
        <v>#N/A</v>
      </c>
      <c r="AJ44" s="85" t="e">
        <f t="shared" ca="1" si="19"/>
        <v>#N/A</v>
      </c>
      <c r="AK44" s="86" t="e">
        <f ca="1">IF(AH44=0,"",AJ44+VLOOKUP(AH44,Code!$B$2:$C$6,2,FALSE))</f>
        <v>#N/A</v>
      </c>
      <c r="AL44" s="143" t="e">
        <f ca="1">IF(AH44=0,"",IF(I44="F",G44&amp;" "&amp;VLOOKUP(AK44,Person!D:I,2,FALSE),G44&amp;" "&amp;VLOOKUP(AK44,Person!D:I,4,FALSE)))</f>
        <v>#N/A</v>
      </c>
      <c r="AM44" s="89"/>
      <c r="AN44" s="89"/>
      <c r="AO44" s="89"/>
      <c r="AP44" s="89"/>
      <c r="AQ44" s="89"/>
      <c r="AR44" s="89"/>
      <c r="AS44" s="88"/>
      <c r="AT44" s="189"/>
      <c r="AU44" s="147" t="e">
        <f>VLOOKUP(AT44,Code!$B$51:$D$55,2,FALSE)</f>
        <v>#N/A</v>
      </c>
      <c r="AV44" s="88" t="e">
        <f ca="1">RANDBETWEEN(1,VLOOKUP(AT44,Code!$B$51:$D$55,3,FALSE))</f>
        <v>#N/A</v>
      </c>
      <c r="AW44" s="89"/>
      <c r="AX44" s="143" t="str">
        <f t="shared" ca="1" si="43"/>
        <v/>
      </c>
      <c r="AY44" s="88"/>
      <c r="AZ44" s="88"/>
      <c r="BA44" s="188"/>
      <c r="BB44" s="84" t="e">
        <f>HLOOKUP(Report!BA44,Homework!$I$2:$L$3,2,FALSE)</f>
        <v>#N/A</v>
      </c>
      <c r="BC44" s="85" t="e">
        <f t="shared" ca="1" si="20"/>
        <v>#N/A</v>
      </c>
      <c r="BD44" s="86" t="str">
        <f>IF(BA44=0,"",BC44+VLOOKUP(BA44,Code!$B$2:$C$6,2,FALSE))</f>
        <v/>
      </c>
      <c r="BE44" s="86" t="str">
        <f>IF(AND(VLOOKUP(BD44,Homework!D:J,2,FALSE)="'s ",RIGHT(G44,1)="s"),"' ",IF(VLOOKUP(BD44,Homework!D:J,2,FALSE)="'s ","'s "," "))</f>
        <v xml:space="preserve"> </v>
      </c>
      <c r="BF44" s="87" t="str">
        <f>IF(BA44=0,"",IF(I44="F"," "&amp;G44&amp;BE44&amp;VLOOKUP(BD44,Homework!D:J,3,FALSE)," "&amp;G44&amp;BE44&amp;VLOOKUP(BD44,Homework!D:J,5,FALSE)))</f>
        <v/>
      </c>
      <c r="BG44" s="87"/>
      <c r="BH44" s="87"/>
      <c r="BI44" s="87"/>
      <c r="BJ44" s="87"/>
      <c r="BK44" s="87"/>
      <c r="BL44" s="87"/>
      <c r="BM44" s="88"/>
      <c r="BN44" s="88"/>
      <c r="BO44" s="184"/>
      <c r="BP44" s="185" t="e">
        <f>VLOOKUP(BO44,Code!$B$45:$D$48,2,FALSE)</f>
        <v>#N/A</v>
      </c>
      <c r="BQ44" s="186" t="e">
        <f>VLOOKUP(BO44,Code!$B$45:$D$48,3,FALSE)</f>
        <v>#N/A</v>
      </c>
      <c r="BR44" s="186" t="e">
        <f t="shared" ca="1" si="21"/>
        <v>#N/A</v>
      </c>
      <c r="BS44" s="186"/>
      <c r="BT44" s="187" t="s">
        <v>219</v>
      </c>
      <c r="BU44" s="187" t="s">
        <v>219</v>
      </c>
      <c r="BV44" s="187" t="s">
        <v>219</v>
      </c>
      <c r="BW44" s="195"/>
      <c r="BX44" s="195"/>
      <c r="BY44" s="157" t="str">
        <f t="shared" ca="1" si="22"/>
        <v/>
      </c>
      <c r="BZ44" s="157" t="str">
        <f t="shared" ca="1" si="23"/>
        <v/>
      </c>
      <c r="CA44" s="132" t="str">
        <f t="shared" si="44"/>
        <v/>
      </c>
      <c r="CB44" s="88"/>
      <c r="CC44" s="124">
        <v>36</v>
      </c>
      <c r="CD44" s="125" t="e">
        <f>HLOOKUP(Report!CC44,Behaviour!$H$2:$K$3,2,FALSE)</f>
        <v>#N/A</v>
      </c>
      <c r="CE44" s="126" t="e">
        <f t="shared" ca="1" si="24"/>
        <v>#N/A</v>
      </c>
      <c r="CF44" s="127" t="e">
        <f ca="1">CE44+VLOOKUP(CC44,Code!$B$2:$C$6,2,FALSE)</f>
        <v>#N/A</v>
      </c>
      <c r="CG44" s="128" t="e">
        <f ca="1">IF(CC44=0,"",IF(I44="F",AC44&amp;" "&amp;VLOOKUP(CF44,Behaviour!D:I,2,FALSE)&amp;" ",AC44&amp;" "&amp;VLOOKUP(CF44,Behaviour!D:I,4,FALSE)&amp;" "))</f>
        <v>#N/A</v>
      </c>
      <c r="CH44" s="89"/>
      <c r="CI44" s="89"/>
      <c r="CJ44" s="266">
        <f>'Front Sheet'!CM48</f>
        <v>0</v>
      </c>
      <c r="CK44" s="266">
        <f>'Front Sheet'!CI48</f>
        <v>0</v>
      </c>
      <c r="CL44" s="89" t="str">
        <f>IF(CJ44=0,"",VLOOKUP(CJ44,Code!$B$59:$D$61,2,FALSE))</f>
        <v/>
      </c>
      <c r="CM44" s="89" t="str">
        <f>IF(CJ44=0,"",VLOOKUP(CJ44,Code!$B$59:$D$61,3,FALSE))</f>
        <v/>
      </c>
      <c r="CN44" s="89" t="e">
        <f t="shared" ca="1" si="25"/>
        <v>#VALUE!</v>
      </c>
      <c r="CO44" s="89" t="e">
        <f t="shared" ca="1" si="45"/>
        <v>#VALUE!</v>
      </c>
      <c r="CP44" s="89" t="e">
        <f t="shared" ca="1" si="46"/>
        <v>#VALUE!</v>
      </c>
      <c r="CQ44" s="89" t="e">
        <f t="shared" ca="1" si="26"/>
        <v>#VALUE!</v>
      </c>
      <c r="CR44" s="89" t="str">
        <f t="shared" ca="1" si="27"/>
        <v/>
      </c>
      <c r="CS44" s="89"/>
      <c r="CT44" s="89"/>
      <c r="CU44" s="89" t="str">
        <f t="shared" ca="1" si="8"/>
        <v/>
      </c>
      <c r="CV44" s="89"/>
      <c r="CW44" s="89"/>
      <c r="CX44" s="183" t="str">
        <f t="shared" ca="1" si="28"/>
        <v/>
      </c>
      <c r="CY44" s="22" t="e">
        <f t="shared" ca="1" si="29"/>
        <v>#VALUE!</v>
      </c>
      <c r="CZ44" s="22"/>
      <c r="DA44" s="22"/>
      <c r="DB44" s="182"/>
      <c r="DC44" s="108" t="e">
        <f t="shared" ca="1" si="30"/>
        <v>#VALUE!</v>
      </c>
      <c r="DD44" s="112" t="e">
        <f ca="1">VLOOKUP(Report!DC44,Code!$B$24:$C$32,2,FALSE)</f>
        <v>#VALUE!</v>
      </c>
      <c r="DE44" s="108" t="e">
        <f ca="1">VLOOKUP(Report!DC44,Code!$B$24:$D$32,3,FALSE)</f>
        <v>#VALUE!</v>
      </c>
      <c r="DF44" s="108" t="e">
        <f t="shared" ca="1" si="31"/>
        <v>#VALUE!</v>
      </c>
      <c r="DG44" s="108" t="e">
        <f t="shared" ca="1" si="47"/>
        <v>#VALUE!</v>
      </c>
      <c r="DH44" s="169" t="str">
        <f t="shared" ca="1" si="48"/>
        <v xml:space="preserve"> </v>
      </c>
      <c r="DI44" s="170"/>
      <c r="DJ44" s="170"/>
      <c r="DK44" s="170"/>
      <c r="DL44" s="170"/>
      <c r="DM44" s="88"/>
      <c r="DN44" s="88"/>
      <c r="DO44" s="177"/>
      <c r="DP44" s="178" t="e">
        <f>VLOOKUP(Report!DO44,Code!$B$40:$D$42,2,FALSE)</f>
        <v>#N/A</v>
      </c>
      <c r="DQ44" s="179" t="e">
        <f>VLOOKUP(Report!DO44,Code!$B$40:$D$42,3,FALSE)</f>
        <v>#N/A</v>
      </c>
      <c r="DR44" s="180" t="e">
        <f t="shared" ca="1" si="35"/>
        <v>#N/A</v>
      </c>
      <c r="DS44" s="221"/>
      <c r="DT44" s="222" t="e">
        <f t="shared" ca="1" si="33"/>
        <v>#N/A</v>
      </c>
      <c r="DU44" s="181" t="s">
        <v>208</v>
      </c>
      <c r="DV44" s="181" t="s">
        <v>208</v>
      </c>
      <c r="DW44" s="181" t="s">
        <v>208</v>
      </c>
      <c r="DX44" s="115" t="str">
        <f t="shared" si="13"/>
        <v/>
      </c>
      <c r="DY44" s="115"/>
      <c r="DZ44" s="115"/>
      <c r="EA44" s="115"/>
      <c r="EB44" s="98"/>
      <c r="EC44" s="98" t="str">
        <f t="shared" si="49"/>
        <v/>
      </c>
      <c r="ED44" s="192" t="str">
        <f t="shared" ref="ED44:ED75" si="53">IF(LEN(G44)&lt;1,"",IF(OR(I44="F",I44="M"),(IF(ISERROR(AL44&amp;AX44&amp;BF44&amp;CA44&amp;DH44&amp;DX44),"",AL44&amp;AX44&amp;BF44&amp;CA44&amp;DH44&amp;DX44)),""))</f>
        <v/>
      </c>
    </row>
    <row r="45" spans="5:134" s="223" customFormat="1" ht="115.5" hidden="1" customHeight="1" thickTop="1" thickBot="1" x14ac:dyDescent="0.45">
      <c r="G45" s="199"/>
      <c r="H45" s="238"/>
      <c r="I45" s="190"/>
      <c r="J45" s="193"/>
      <c r="K45" s="193"/>
      <c r="L45" s="193"/>
      <c r="M45" s="193"/>
      <c r="N45" s="193"/>
      <c r="O45" s="193"/>
      <c r="P45" s="193"/>
      <c r="Q45" s="193"/>
      <c r="R45" s="193"/>
      <c r="S45" s="193"/>
      <c r="T45" s="90"/>
      <c r="U45" s="95" t="str">
        <f t="shared" si="15"/>
        <v>Type_2</v>
      </c>
      <c r="V45" s="254"/>
      <c r="W45" s="255" t="e">
        <f t="shared" ca="1" si="50"/>
        <v>#N/A</v>
      </c>
      <c r="X45" s="255"/>
      <c r="Y45" s="47" t="e">
        <f t="shared" ca="1" si="51"/>
        <v>#N/A</v>
      </c>
      <c r="Z45" s="47" t="e">
        <f t="shared" ca="1" si="52"/>
        <v>#N/A</v>
      </c>
      <c r="AA45" s="47"/>
      <c r="AB45" s="82" t="str">
        <f t="shared" si="36"/>
        <v>he</v>
      </c>
      <c r="AC45" s="82" t="str">
        <f t="shared" si="37"/>
        <v>He</v>
      </c>
      <c r="AD45" s="82" t="str">
        <f t="shared" si="41"/>
        <v>his</v>
      </c>
      <c r="AE45" s="83" t="str">
        <f t="shared" si="42"/>
        <v>His</v>
      </c>
      <c r="AF45" s="94"/>
      <c r="AG45" s="94"/>
      <c r="AH45" s="191" t="s">
        <v>26</v>
      </c>
      <c r="AI45" s="84" t="e">
        <f>HLOOKUP(Report!AH45,Person!$H$2:$L$3,2,FALSE)</f>
        <v>#N/A</v>
      </c>
      <c r="AJ45" s="85" t="e">
        <f t="shared" ca="1" si="19"/>
        <v>#N/A</v>
      </c>
      <c r="AK45" s="86" t="e">
        <f ca="1">IF(AH45=0,"",AJ45+VLOOKUP(AH45,Code!$B$2:$C$6,2,FALSE))</f>
        <v>#N/A</v>
      </c>
      <c r="AL45" s="143" t="e">
        <f ca="1">IF(AH45=0,"",IF(I45="F",G45&amp;" "&amp;VLOOKUP(AK45,Person!D:I,2,FALSE),G45&amp;" "&amp;VLOOKUP(AK45,Person!D:I,4,FALSE)))</f>
        <v>#N/A</v>
      </c>
      <c r="AM45" s="89"/>
      <c r="AN45" s="89"/>
      <c r="AO45" s="89"/>
      <c r="AP45" s="89"/>
      <c r="AQ45" s="89"/>
      <c r="AR45" s="89"/>
      <c r="AS45" s="88"/>
      <c r="AT45" s="189"/>
      <c r="AU45" s="147" t="e">
        <f>VLOOKUP(AT45,Code!$B$51:$D$55,2,FALSE)</f>
        <v>#N/A</v>
      </c>
      <c r="AV45" s="88" t="e">
        <f ca="1">RANDBETWEEN(1,VLOOKUP(AT45,Code!$B$51:$D$55,3,FALSE))</f>
        <v>#N/A</v>
      </c>
      <c r="AW45" s="89"/>
      <c r="AX45" s="143" t="str">
        <f t="shared" ca="1" si="43"/>
        <v/>
      </c>
      <c r="AY45" s="88"/>
      <c r="AZ45" s="88"/>
      <c r="BA45" s="188"/>
      <c r="BB45" s="84" t="e">
        <f>HLOOKUP(Report!BA45,Homework!$I$2:$L$3,2,FALSE)</f>
        <v>#N/A</v>
      </c>
      <c r="BC45" s="85" t="e">
        <f t="shared" ca="1" si="20"/>
        <v>#N/A</v>
      </c>
      <c r="BD45" s="86" t="str">
        <f>IF(BA45=0,"",BC45+VLOOKUP(BA45,Code!$B$2:$C$6,2,FALSE))</f>
        <v/>
      </c>
      <c r="BE45" s="86" t="str">
        <f>IF(AND(VLOOKUP(BD45,Homework!D:J,2,FALSE)="'s ",RIGHT(G45,1)="s"),"' ",IF(VLOOKUP(BD45,Homework!D:J,2,FALSE)="'s ","'s "," "))</f>
        <v xml:space="preserve"> </v>
      </c>
      <c r="BF45" s="87" t="str">
        <f>IF(BA45=0,"",IF(I45="F"," "&amp;G45&amp;BE45&amp;VLOOKUP(BD45,Homework!D:J,3,FALSE)," "&amp;G45&amp;BE45&amp;VLOOKUP(BD45,Homework!D:J,5,FALSE)))</f>
        <v/>
      </c>
      <c r="BG45" s="87"/>
      <c r="BH45" s="87"/>
      <c r="BI45" s="87"/>
      <c r="BJ45" s="87"/>
      <c r="BK45" s="87"/>
      <c r="BL45" s="87"/>
      <c r="BM45" s="88"/>
      <c r="BN45" s="88"/>
      <c r="BO45" s="184"/>
      <c r="BP45" s="185" t="e">
        <f>VLOOKUP(BO45,Code!$B$45:$D$48,2,FALSE)</f>
        <v>#N/A</v>
      </c>
      <c r="BQ45" s="186" t="e">
        <f>VLOOKUP(BO45,Code!$B$45:$D$48,3,FALSE)</f>
        <v>#N/A</v>
      </c>
      <c r="BR45" s="186" t="e">
        <f t="shared" ca="1" si="21"/>
        <v>#N/A</v>
      </c>
      <c r="BS45" s="186"/>
      <c r="BT45" s="187" t="s">
        <v>219</v>
      </c>
      <c r="BU45" s="187" t="s">
        <v>219</v>
      </c>
      <c r="BV45" s="187" t="s">
        <v>219</v>
      </c>
      <c r="BW45" s="195"/>
      <c r="BX45" s="195"/>
      <c r="BY45" s="157" t="str">
        <f t="shared" ca="1" si="22"/>
        <v/>
      </c>
      <c r="BZ45" s="157" t="str">
        <f t="shared" ca="1" si="23"/>
        <v/>
      </c>
      <c r="CA45" s="132" t="str">
        <f t="shared" si="44"/>
        <v/>
      </c>
      <c r="CB45" s="88"/>
      <c r="CC45" s="124">
        <v>37</v>
      </c>
      <c r="CD45" s="125" t="e">
        <f>HLOOKUP(Report!CC45,Behaviour!$H$2:$K$3,2,FALSE)</f>
        <v>#N/A</v>
      </c>
      <c r="CE45" s="126" t="e">
        <f t="shared" ca="1" si="24"/>
        <v>#N/A</v>
      </c>
      <c r="CF45" s="127" t="e">
        <f ca="1">CE45+VLOOKUP(CC45,Code!$B$2:$C$6,2,FALSE)</f>
        <v>#N/A</v>
      </c>
      <c r="CG45" s="128" t="e">
        <f ca="1">IF(CC45=0,"",IF(I45="F",AC45&amp;" "&amp;VLOOKUP(CF45,Behaviour!D:I,2,FALSE)&amp;" ",AC45&amp;" "&amp;VLOOKUP(CF45,Behaviour!D:I,4,FALSE)&amp;" "))</f>
        <v>#N/A</v>
      </c>
      <c r="CH45" s="89"/>
      <c r="CI45" s="89"/>
      <c r="CJ45" s="266" t="s">
        <v>26</v>
      </c>
      <c r="CK45" s="266"/>
      <c r="CL45" s="89" t="e">
        <f>IF(CJ45=0,"",VLOOKUP(CJ45,Code!$B$59:$D$61,2,FALSE))</f>
        <v>#N/A</v>
      </c>
      <c r="CM45" s="89" t="e">
        <f>IF(CJ45=0,"",VLOOKUP(CJ45,Code!$B$59:$D$61,3,FALSE))</f>
        <v>#N/A</v>
      </c>
      <c r="CN45" s="89" t="e">
        <f t="shared" ca="1" si="25"/>
        <v>#N/A</v>
      </c>
      <c r="CO45" s="89" t="e">
        <f t="shared" ca="1" si="45"/>
        <v>#N/A</v>
      </c>
      <c r="CP45" s="89" t="e">
        <f t="shared" ca="1" si="46"/>
        <v>#N/A</v>
      </c>
      <c r="CQ45" s="89" t="e">
        <f t="shared" ca="1" si="26"/>
        <v>#N/A</v>
      </c>
      <c r="CR45" s="89" t="str">
        <f t="shared" ca="1" si="27"/>
        <v/>
      </c>
      <c r="CS45" s="89"/>
      <c r="CT45" s="89"/>
      <c r="CU45" s="89" t="str">
        <f t="shared" ca="1" si="8"/>
        <v/>
      </c>
      <c r="CV45" s="89"/>
      <c r="CW45" s="89"/>
      <c r="CX45" s="183">
        <v>1</v>
      </c>
      <c r="CY45" s="22">
        <f t="shared" si="29"/>
        <v>10</v>
      </c>
      <c r="CZ45" s="22"/>
      <c r="DA45" s="22"/>
      <c r="DB45" s="182"/>
      <c r="DC45" s="108">
        <f t="shared" si="30"/>
        <v>10</v>
      </c>
      <c r="DD45" s="112" t="e">
        <f>VLOOKUP(Report!DC45,Code!$B$24:$C$32,2,FALSE)</f>
        <v>#N/A</v>
      </c>
      <c r="DE45" s="108" t="e">
        <f>VLOOKUP(Report!DC45,Code!$B$24:$D$32,3,FALSE)</f>
        <v>#N/A</v>
      </c>
      <c r="DF45" s="108" t="e">
        <f t="shared" ca="1" si="31"/>
        <v>#N/A</v>
      </c>
      <c r="DG45" s="108" t="e">
        <f t="shared" ca="1" si="47"/>
        <v>#N/A</v>
      </c>
      <c r="DH45" s="169" t="str">
        <f t="shared" ca="1" si="48"/>
        <v xml:space="preserve"> </v>
      </c>
      <c r="DI45" s="170"/>
      <c r="DJ45" s="170"/>
      <c r="DK45" s="170"/>
      <c r="DL45" s="170"/>
      <c r="DM45" s="88"/>
      <c r="DN45" s="88"/>
      <c r="DO45" s="177"/>
      <c r="DP45" s="178" t="e">
        <f>VLOOKUP(Report!DO45,Code!$B$40:$D$42,2,FALSE)</f>
        <v>#N/A</v>
      </c>
      <c r="DQ45" s="179" t="e">
        <f>VLOOKUP(Report!DO45,Code!$B$40:$D$42,3,FALSE)</f>
        <v>#N/A</v>
      </c>
      <c r="DR45" s="180" t="e">
        <f t="shared" ca="1" si="35"/>
        <v>#N/A</v>
      </c>
      <c r="DS45" s="221"/>
      <c r="DT45" s="222" t="e">
        <f t="shared" ca="1" si="33"/>
        <v>#N/A</v>
      </c>
      <c r="DU45" s="181" t="s">
        <v>208</v>
      </c>
      <c r="DV45" s="181" t="s">
        <v>208</v>
      </c>
      <c r="DW45" s="181" t="s">
        <v>208</v>
      </c>
      <c r="DX45" s="115" t="str">
        <f t="shared" si="13"/>
        <v/>
      </c>
      <c r="DY45" s="115"/>
      <c r="DZ45" s="115"/>
      <c r="EA45" s="115"/>
      <c r="EB45" s="98"/>
      <c r="EC45" s="98" t="str">
        <f t="shared" si="49"/>
        <v/>
      </c>
      <c r="ED45" s="192" t="str">
        <f t="shared" si="53"/>
        <v/>
      </c>
    </row>
    <row r="46" spans="5:134" s="223" customFormat="1" ht="115.5" hidden="1" customHeight="1" thickTop="1" thickBot="1" x14ac:dyDescent="0.45">
      <c r="G46" s="199"/>
      <c r="H46" s="238"/>
      <c r="I46" s="190"/>
      <c r="J46" s="193"/>
      <c r="K46" s="193"/>
      <c r="L46" s="193"/>
      <c r="M46" s="193"/>
      <c r="N46" s="193"/>
      <c r="O46" s="193"/>
      <c r="P46" s="193"/>
      <c r="Q46" s="193"/>
      <c r="R46" s="193"/>
      <c r="S46" s="193"/>
      <c r="T46" s="90"/>
      <c r="U46" s="95" t="str">
        <f t="shared" si="15"/>
        <v>Type_2</v>
      </c>
      <c r="V46" s="254"/>
      <c r="W46" s="255" t="e">
        <f t="shared" ca="1" si="50"/>
        <v>#N/A</v>
      </c>
      <c r="X46" s="255"/>
      <c r="Y46" s="47" t="e">
        <f t="shared" ca="1" si="51"/>
        <v>#N/A</v>
      </c>
      <c r="Z46" s="47" t="e">
        <f t="shared" ca="1" si="52"/>
        <v>#N/A</v>
      </c>
      <c r="AA46" s="47"/>
      <c r="AB46" s="82" t="str">
        <f t="shared" si="36"/>
        <v>he</v>
      </c>
      <c r="AC46" s="82" t="str">
        <f t="shared" si="37"/>
        <v>He</v>
      </c>
      <c r="AD46" s="82" t="str">
        <f t="shared" si="41"/>
        <v>his</v>
      </c>
      <c r="AE46" s="83" t="str">
        <f t="shared" si="42"/>
        <v>His</v>
      </c>
      <c r="AF46" s="94"/>
      <c r="AG46" s="94"/>
      <c r="AH46" s="191" t="s">
        <v>26</v>
      </c>
      <c r="AI46" s="84" t="e">
        <f>HLOOKUP(Report!AH46,Person!$H$2:$L$3,2,FALSE)</f>
        <v>#N/A</v>
      </c>
      <c r="AJ46" s="85" t="e">
        <f t="shared" ca="1" si="19"/>
        <v>#N/A</v>
      </c>
      <c r="AK46" s="86" t="e">
        <f ca="1">IF(AH46=0,"",AJ46+VLOOKUP(AH46,Code!$B$2:$C$6,2,FALSE))</f>
        <v>#N/A</v>
      </c>
      <c r="AL46" s="143" t="e">
        <f ca="1">IF(AH46=0,"",IF(I46="F",G46&amp;" "&amp;VLOOKUP(AK46,Person!D:I,2,FALSE),G46&amp;" "&amp;VLOOKUP(AK46,Person!D:I,4,FALSE)))</f>
        <v>#N/A</v>
      </c>
      <c r="AM46" s="89"/>
      <c r="AN46" s="89"/>
      <c r="AO46" s="89"/>
      <c r="AP46" s="89"/>
      <c r="AQ46" s="89"/>
      <c r="AR46" s="89"/>
      <c r="AS46" s="88"/>
      <c r="AT46" s="189"/>
      <c r="AU46" s="147" t="e">
        <f>VLOOKUP(AT46,Code!$B$51:$D$55,2,FALSE)</f>
        <v>#N/A</v>
      </c>
      <c r="AV46" s="88" t="e">
        <f ca="1">RANDBETWEEN(1,VLOOKUP(AT46,Code!$B$51:$D$55,3,FALSE))</f>
        <v>#N/A</v>
      </c>
      <c r="AW46" s="89"/>
      <c r="AX46" s="143" t="str">
        <f t="shared" ca="1" si="43"/>
        <v/>
      </c>
      <c r="AY46" s="88"/>
      <c r="AZ46" s="88"/>
      <c r="BA46" s="188"/>
      <c r="BB46" s="84" t="e">
        <f>HLOOKUP(Report!BA46,Homework!$I$2:$L$3,2,FALSE)</f>
        <v>#N/A</v>
      </c>
      <c r="BC46" s="85" t="e">
        <f t="shared" ca="1" si="20"/>
        <v>#N/A</v>
      </c>
      <c r="BD46" s="86" t="str">
        <f>IF(BA46=0,"",BC46+VLOOKUP(BA46,Code!$B$2:$C$6,2,FALSE))</f>
        <v/>
      </c>
      <c r="BE46" s="86" t="str">
        <f>IF(AND(VLOOKUP(BD46,Homework!D:J,2,FALSE)="'s ",RIGHT(G46,1)="s"),"' ",IF(VLOOKUP(BD46,Homework!D:J,2,FALSE)="'s ","'s "," "))</f>
        <v xml:space="preserve"> </v>
      </c>
      <c r="BF46" s="87" t="str">
        <f>IF(BA46=0,"",IF(I46="F"," "&amp;G46&amp;BE46&amp;VLOOKUP(BD46,Homework!D:J,3,FALSE)," "&amp;G46&amp;BE46&amp;VLOOKUP(BD46,Homework!D:J,5,FALSE)))</f>
        <v/>
      </c>
      <c r="BG46" s="87"/>
      <c r="BH46" s="87"/>
      <c r="BI46" s="87"/>
      <c r="BJ46" s="87"/>
      <c r="BK46" s="87"/>
      <c r="BL46" s="87"/>
      <c r="BM46" s="88"/>
      <c r="BN46" s="88"/>
      <c r="BO46" s="184"/>
      <c r="BP46" s="185" t="e">
        <f>VLOOKUP(BO46,Code!$B$45:$D$48,2,FALSE)</f>
        <v>#N/A</v>
      </c>
      <c r="BQ46" s="186" t="e">
        <f>VLOOKUP(BO46,Code!$B$45:$D$48,3,FALSE)</f>
        <v>#N/A</v>
      </c>
      <c r="BR46" s="186" t="e">
        <f t="shared" ca="1" si="21"/>
        <v>#N/A</v>
      </c>
      <c r="BS46" s="186"/>
      <c r="BT46" s="187" t="s">
        <v>219</v>
      </c>
      <c r="BU46" s="187" t="s">
        <v>219</v>
      </c>
      <c r="BV46" s="187" t="s">
        <v>219</v>
      </c>
      <c r="BW46" s="195"/>
      <c r="BX46" s="195"/>
      <c r="BY46" s="157" t="str">
        <f t="shared" ca="1" si="22"/>
        <v/>
      </c>
      <c r="BZ46" s="157" t="str">
        <f t="shared" ca="1" si="23"/>
        <v/>
      </c>
      <c r="CA46" s="132" t="str">
        <f t="shared" si="44"/>
        <v/>
      </c>
      <c r="CB46" s="88"/>
      <c r="CC46" s="124">
        <v>38</v>
      </c>
      <c r="CD46" s="125" t="e">
        <f>HLOOKUP(Report!CC46,Behaviour!$H$2:$K$3,2,FALSE)</f>
        <v>#N/A</v>
      </c>
      <c r="CE46" s="126" t="e">
        <f t="shared" ca="1" si="24"/>
        <v>#N/A</v>
      </c>
      <c r="CF46" s="127" t="e">
        <f ca="1">CE46+VLOOKUP(CC46,Code!$B$2:$C$6,2,FALSE)</f>
        <v>#N/A</v>
      </c>
      <c r="CG46" s="128" t="e">
        <f ca="1">IF(CC46=0,"",IF(I46="F",AC46&amp;" "&amp;VLOOKUP(CF46,Behaviour!D:I,2,FALSE)&amp;" ",AC46&amp;" "&amp;VLOOKUP(CF46,Behaviour!D:I,4,FALSE)&amp;" "))</f>
        <v>#N/A</v>
      </c>
      <c r="CH46" s="89"/>
      <c r="CI46" s="89"/>
      <c r="CJ46" s="266" t="s">
        <v>26</v>
      </c>
      <c r="CK46" s="266"/>
      <c r="CL46" s="89" t="e">
        <f>IF(CJ46=0,"",VLOOKUP(CJ46,Code!$B$59:$D$61,2,FALSE))</f>
        <v>#N/A</v>
      </c>
      <c r="CM46" s="89" t="e">
        <f>IF(CJ46=0,"",VLOOKUP(CJ46,Code!$B$59:$D$61,3,FALSE))</f>
        <v>#N/A</v>
      </c>
      <c r="CN46" s="89" t="e">
        <f t="shared" ca="1" si="25"/>
        <v>#N/A</v>
      </c>
      <c r="CO46" s="89" t="e">
        <f t="shared" ca="1" si="45"/>
        <v>#N/A</v>
      </c>
      <c r="CP46" s="89" t="e">
        <f t="shared" ca="1" si="46"/>
        <v>#N/A</v>
      </c>
      <c r="CQ46" s="89" t="e">
        <f t="shared" ca="1" si="26"/>
        <v>#N/A</v>
      </c>
      <c r="CR46" s="89" t="str">
        <f t="shared" ca="1" si="27"/>
        <v/>
      </c>
      <c r="CS46" s="89"/>
      <c r="CT46" s="89"/>
      <c r="CU46" s="89" t="str">
        <f t="shared" ca="1" si="8"/>
        <v/>
      </c>
      <c r="CV46" s="89"/>
      <c r="CW46" s="89"/>
      <c r="CX46" s="183">
        <v>1</v>
      </c>
      <c r="CY46" s="22">
        <f t="shared" si="29"/>
        <v>10</v>
      </c>
      <c r="CZ46" s="22"/>
      <c r="DA46" s="22"/>
      <c r="DB46" s="182"/>
      <c r="DC46" s="108">
        <f t="shared" si="30"/>
        <v>10</v>
      </c>
      <c r="DD46" s="112" t="e">
        <f>VLOOKUP(Report!DC46,Code!$B$24:$C$32,2,FALSE)</f>
        <v>#N/A</v>
      </c>
      <c r="DE46" s="108" t="e">
        <f>VLOOKUP(Report!DC46,Code!$B$24:$D$32,3,FALSE)</f>
        <v>#N/A</v>
      </c>
      <c r="DF46" s="108" t="e">
        <f t="shared" ca="1" si="31"/>
        <v>#N/A</v>
      </c>
      <c r="DG46" s="108" t="e">
        <f t="shared" ca="1" si="47"/>
        <v>#N/A</v>
      </c>
      <c r="DH46" s="169" t="str">
        <f t="shared" ca="1" si="48"/>
        <v xml:space="preserve"> </v>
      </c>
      <c r="DI46" s="170"/>
      <c r="DJ46" s="170"/>
      <c r="DK46" s="170"/>
      <c r="DL46" s="170"/>
      <c r="DM46" s="88"/>
      <c r="DN46" s="88"/>
      <c r="DO46" s="177"/>
      <c r="DP46" s="178" t="e">
        <f>VLOOKUP(Report!DO46,Code!$B$40:$D$42,2,FALSE)</f>
        <v>#N/A</v>
      </c>
      <c r="DQ46" s="179" t="e">
        <f>VLOOKUP(Report!DO46,Code!$B$40:$D$42,3,FALSE)</f>
        <v>#N/A</v>
      </c>
      <c r="DR46" s="180" t="e">
        <f t="shared" ca="1" si="35"/>
        <v>#N/A</v>
      </c>
      <c r="DS46" s="221"/>
      <c r="DT46" s="222" t="e">
        <f t="shared" ca="1" si="33"/>
        <v>#N/A</v>
      </c>
      <c r="DU46" s="181" t="s">
        <v>208</v>
      </c>
      <c r="DV46" s="181" t="s">
        <v>208</v>
      </c>
      <c r="DW46" s="181" t="s">
        <v>208</v>
      </c>
      <c r="DX46" s="115" t="str">
        <f t="shared" si="13"/>
        <v/>
      </c>
      <c r="DY46" s="115"/>
      <c r="DZ46" s="115"/>
      <c r="EA46" s="115"/>
      <c r="EB46" s="98"/>
      <c r="EC46" s="98" t="str">
        <f t="shared" si="49"/>
        <v/>
      </c>
      <c r="ED46" s="192" t="str">
        <f t="shared" si="53"/>
        <v/>
      </c>
    </row>
    <row r="47" spans="5:134" s="223" customFormat="1" ht="115.5" hidden="1" customHeight="1" thickTop="1" thickBot="1" x14ac:dyDescent="0.45">
      <c r="G47" s="199"/>
      <c r="H47" s="238"/>
      <c r="I47" s="190"/>
      <c r="J47" s="193"/>
      <c r="K47" s="193"/>
      <c r="L47" s="193"/>
      <c r="M47" s="193"/>
      <c r="N47" s="193"/>
      <c r="O47" s="193"/>
      <c r="P47" s="193"/>
      <c r="Q47" s="193"/>
      <c r="R47" s="193"/>
      <c r="S47" s="193"/>
      <c r="T47" s="90"/>
      <c r="U47" s="95" t="str">
        <f t="shared" si="15"/>
        <v>Type_2</v>
      </c>
      <c r="V47" s="254">
        <v>3</v>
      </c>
      <c r="W47" s="255" t="e">
        <f t="shared" ca="1" si="50"/>
        <v>#N/A</v>
      </c>
      <c r="X47" s="255">
        <v>3</v>
      </c>
      <c r="Y47" s="47" t="e">
        <f ca="1">VLOOKUP(X47,INDIRECT(U47),2,FALSE)</f>
        <v>#N/A</v>
      </c>
      <c r="Z47" s="47" t="e">
        <f ca="1">IF(W47=Y47,2,IF(W47&lt;Y47,1,3))</f>
        <v>#N/A</v>
      </c>
      <c r="AA47" s="47"/>
      <c r="AB47" s="82" t="str">
        <f t="shared" si="36"/>
        <v>he</v>
      </c>
      <c r="AC47" s="82" t="str">
        <f t="shared" si="37"/>
        <v>He</v>
      </c>
      <c r="AD47" s="82" t="str">
        <f t="shared" si="41"/>
        <v>his</v>
      </c>
      <c r="AE47" s="83" t="str">
        <f t="shared" si="42"/>
        <v>His</v>
      </c>
      <c r="AF47" s="94"/>
      <c r="AG47" s="94"/>
      <c r="AH47" s="191" t="s">
        <v>26</v>
      </c>
      <c r="AI47" s="84" t="e">
        <f>HLOOKUP(Report!AH47,Person!$H$2:$L$3,2,FALSE)</f>
        <v>#N/A</v>
      </c>
      <c r="AJ47" s="85" t="e">
        <f t="shared" ca="1" si="19"/>
        <v>#N/A</v>
      </c>
      <c r="AK47" s="86" t="e">
        <f ca="1">IF(AH47=0,"",AJ47+VLOOKUP(AH47,Code!$B$2:$C$6,2,FALSE))</f>
        <v>#N/A</v>
      </c>
      <c r="AL47" s="143" t="e">
        <f ca="1">IF(AH47=0,"",IF(I47="F",G47&amp;" "&amp;VLOOKUP(AK47,Person!D:I,2,FALSE),G47&amp;" "&amp;VLOOKUP(AK47,Person!D:I,4,FALSE)))</f>
        <v>#N/A</v>
      </c>
      <c r="AM47" s="89"/>
      <c r="AN47" s="89"/>
      <c r="AO47" s="89"/>
      <c r="AP47" s="89"/>
      <c r="AQ47" s="89"/>
      <c r="AR47" s="89"/>
      <c r="AS47" s="88"/>
      <c r="AT47" s="189"/>
      <c r="AU47" s="147" t="e">
        <f>VLOOKUP(AT47,Code!$B$51:$D$55,2,FALSE)</f>
        <v>#N/A</v>
      </c>
      <c r="AV47" s="88" t="e">
        <f ca="1">RANDBETWEEN(1,VLOOKUP(AT47,Code!$B$51:$D$55,3,FALSE))</f>
        <v>#N/A</v>
      </c>
      <c r="AW47" s="89"/>
      <c r="AX47" s="143" t="str">
        <f t="shared" ca="1" si="43"/>
        <v/>
      </c>
      <c r="AY47" s="88"/>
      <c r="AZ47" s="88"/>
      <c r="BA47" s="188"/>
      <c r="BB47" s="84" t="e">
        <f>HLOOKUP(Report!BA47,Homework!$I$2:$L$3,2,FALSE)</f>
        <v>#N/A</v>
      </c>
      <c r="BC47" s="85" t="e">
        <f t="shared" ca="1" si="20"/>
        <v>#N/A</v>
      </c>
      <c r="BD47" s="86" t="str">
        <f>IF(BA47=0,"",BC47+VLOOKUP(BA47,Code!$B$2:$C$6,2,FALSE))</f>
        <v/>
      </c>
      <c r="BE47" s="86" t="str">
        <f>IF(AND(VLOOKUP(BD47,Homework!D:J,2,FALSE)="'s ",RIGHT(G47,1)="s"),"' ",IF(VLOOKUP(BD47,Homework!D:J,2,FALSE)="'s ","'s "," "))</f>
        <v xml:space="preserve"> </v>
      </c>
      <c r="BF47" s="87" t="str">
        <f>IF(BA47=0,"",IF(I47="F"," "&amp;G47&amp;BE47&amp;VLOOKUP(BD47,Homework!D:J,3,FALSE)," "&amp;G47&amp;BE47&amp;VLOOKUP(BD47,Homework!D:J,5,FALSE)))</f>
        <v/>
      </c>
      <c r="BG47" s="87"/>
      <c r="BH47" s="87"/>
      <c r="BI47" s="87"/>
      <c r="BJ47" s="87"/>
      <c r="BK47" s="87"/>
      <c r="BL47" s="87"/>
      <c r="BM47" s="88"/>
      <c r="BN47" s="88"/>
      <c r="BO47" s="184" t="s">
        <v>26</v>
      </c>
      <c r="BP47" s="185" t="e">
        <f>VLOOKUP(BO47,Code!$B$45:$D$48,2,FALSE)</f>
        <v>#N/A</v>
      </c>
      <c r="BQ47" s="186" t="e">
        <f>VLOOKUP(BO47,Code!$B$45:$D$48,3,FALSE)</f>
        <v>#N/A</v>
      </c>
      <c r="BR47" s="186" t="e">
        <f t="shared" ca="1" si="21"/>
        <v>#N/A</v>
      </c>
      <c r="BS47" s="186"/>
      <c r="BT47" s="187" t="s">
        <v>219</v>
      </c>
      <c r="BU47" s="187" t="s">
        <v>219</v>
      </c>
      <c r="BV47" s="187" t="s">
        <v>219</v>
      </c>
      <c r="BW47" s="195"/>
      <c r="BX47" s="195"/>
      <c r="BY47" s="157" t="str">
        <f t="shared" ca="1" si="22"/>
        <v/>
      </c>
      <c r="BZ47" s="157" t="str">
        <f t="shared" ca="1" si="23"/>
        <v/>
      </c>
      <c r="CA47" s="132" t="str">
        <f t="shared" ca="1" si="44"/>
        <v xml:space="preserve"> </v>
      </c>
      <c r="CB47" s="88"/>
      <c r="CC47" s="124">
        <v>39</v>
      </c>
      <c r="CD47" s="125" t="e">
        <f>HLOOKUP(Report!CC47,Behaviour!$H$2:$K$3,2,FALSE)</f>
        <v>#N/A</v>
      </c>
      <c r="CE47" s="126" t="e">
        <f t="shared" ca="1" si="24"/>
        <v>#N/A</v>
      </c>
      <c r="CF47" s="127" t="e">
        <f ca="1">CE47+VLOOKUP(CC47,Code!$B$2:$C$6,2,FALSE)</f>
        <v>#N/A</v>
      </c>
      <c r="CG47" s="128" t="e">
        <f ca="1">IF(CC47=0,"",IF(I47="F",AC47&amp;" "&amp;VLOOKUP(CF47,Behaviour!D:I,2,FALSE)&amp;" ",AC47&amp;" "&amp;VLOOKUP(CF47,Behaviour!D:I,4,FALSE)&amp;" "))</f>
        <v>#N/A</v>
      </c>
      <c r="CH47" s="89"/>
      <c r="CI47" s="89"/>
      <c r="CJ47" s="266" t="s">
        <v>26</v>
      </c>
      <c r="CK47" s="266"/>
      <c r="CL47" s="89" t="e">
        <f>IF(CJ47=0,"",VLOOKUP(CJ47,Code!$B$59:$D$61,2,FALSE))</f>
        <v>#N/A</v>
      </c>
      <c r="CM47" s="89" t="e">
        <f>IF(CJ47=0,"",VLOOKUP(CJ47,Code!$B$59:$D$61,3,FALSE))</f>
        <v>#N/A</v>
      </c>
      <c r="CN47" s="89" t="e">
        <f t="shared" ca="1" si="25"/>
        <v>#N/A</v>
      </c>
      <c r="CO47" s="89" t="e">
        <f t="shared" ca="1" si="45"/>
        <v>#N/A</v>
      </c>
      <c r="CP47" s="89" t="e">
        <f t="shared" ca="1" si="46"/>
        <v>#N/A</v>
      </c>
      <c r="CQ47" s="89" t="e">
        <f t="shared" ca="1" si="26"/>
        <v>#N/A</v>
      </c>
      <c r="CR47" s="89" t="str">
        <f t="shared" ca="1" si="27"/>
        <v/>
      </c>
      <c r="CS47" s="89"/>
      <c r="CT47" s="89"/>
      <c r="CU47" s="89" t="str">
        <f t="shared" ca="1" si="8"/>
        <v/>
      </c>
      <c r="CV47" s="89"/>
      <c r="CW47" s="89"/>
      <c r="CX47" s="183">
        <v>1</v>
      </c>
      <c r="CY47" s="22">
        <f t="shared" si="29"/>
        <v>10</v>
      </c>
      <c r="CZ47" s="22"/>
      <c r="DA47" s="22"/>
      <c r="DB47" s="182" t="s">
        <v>26</v>
      </c>
      <c r="DC47" s="108" t="e">
        <f t="shared" si="30"/>
        <v>#VALUE!</v>
      </c>
      <c r="DD47" s="112" t="e">
        <f>VLOOKUP(Report!DC47,Code!$B$24:$C$32,2,FALSE)</f>
        <v>#VALUE!</v>
      </c>
      <c r="DE47" s="108" t="e">
        <f>VLOOKUP(Report!DC47,Code!$B$24:$D$32,3,FALSE)</f>
        <v>#VALUE!</v>
      </c>
      <c r="DF47" s="108" t="e">
        <f t="shared" ca="1" si="31"/>
        <v>#VALUE!</v>
      </c>
      <c r="DG47" s="108" t="e">
        <f t="shared" ca="1" si="47"/>
        <v>#VALUE!</v>
      </c>
      <c r="DH47" s="169" t="e">
        <f t="shared" ca="1" si="48"/>
        <v>#VALUE!</v>
      </c>
      <c r="DI47" s="170"/>
      <c r="DJ47" s="170"/>
      <c r="DK47" s="170"/>
      <c r="DL47" s="170"/>
      <c r="DM47" s="88"/>
      <c r="DN47" s="88"/>
      <c r="DO47" s="177" t="s">
        <v>26</v>
      </c>
      <c r="DP47" s="178" t="e">
        <f>VLOOKUP(Report!DO47,Code!$B$40:$D$42,2,FALSE)</f>
        <v>#N/A</v>
      </c>
      <c r="DQ47" s="179" t="e">
        <f>VLOOKUP(Report!DO47,Code!$B$40:$D$42,3,FALSE)</f>
        <v>#N/A</v>
      </c>
      <c r="DR47" s="180" t="e">
        <f t="shared" ca="1" si="35"/>
        <v>#N/A</v>
      </c>
      <c r="DS47" s="221"/>
      <c r="DT47" s="222" t="e">
        <f t="shared" ca="1" si="33"/>
        <v>#N/A</v>
      </c>
      <c r="DU47" s="181" t="s">
        <v>208</v>
      </c>
      <c r="DV47" s="181" t="s">
        <v>208</v>
      </c>
      <c r="DW47" s="181" t="s">
        <v>208</v>
      </c>
      <c r="DX47" s="115" t="str">
        <f t="shared" si="13"/>
        <v/>
      </c>
      <c r="DY47" s="115"/>
      <c r="DZ47" s="115"/>
      <c r="EA47" s="115"/>
      <c r="EB47" s="98"/>
      <c r="EC47" s="98" t="str">
        <f t="shared" si="49"/>
        <v/>
      </c>
      <c r="ED47" s="192" t="str">
        <f t="shared" si="53"/>
        <v/>
      </c>
    </row>
    <row r="48" spans="5:134" s="223" customFormat="1" ht="115.5" hidden="1" customHeight="1" thickTop="1" thickBot="1" x14ac:dyDescent="0.45">
      <c r="G48" s="199"/>
      <c r="H48" s="238"/>
      <c r="I48" s="190"/>
      <c r="J48" s="193"/>
      <c r="K48" s="193"/>
      <c r="L48" s="193"/>
      <c r="M48" s="193"/>
      <c r="N48" s="193"/>
      <c r="O48" s="193"/>
      <c r="P48" s="193"/>
      <c r="Q48" s="193"/>
      <c r="R48" s="193"/>
      <c r="S48" s="193"/>
      <c r="T48" s="90"/>
      <c r="U48" s="95" t="str">
        <f t="shared" si="15"/>
        <v>Type_2</v>
      </c>
      <c r="V48" s="254"/>
      <c r="W48" s="255" t="e">
        <f t="shared" ca="1" si="50"/>
        <v>#N/A</v>
      </c>
      <c r="X48" s="255"/>
      <c r="Y48" s="47" t="e">
        <f t="shared" ca="1" si="51"/>
        <v>#N/A</v>
      </c>
      <c r="Z48" s="47" t="e">
        <f t="shared" ca="1" si="52"/>
        <v>#N/A</v>
      </c>
      <c r="AA48" s="47"/>
      <c r="AB48" s="82" t="str">
        <f t="shared" ref="AB48:AB72" si="54">IF(I48="F","she","he")</f>
        <v>he</v>
      </c>
      <c r="AC48" s="82" t="str">
        <f t="shared" ref="AC48:AC72" si="55">IF(I48="F","She","He")</f>
        <v>He</v>
      </c>
      <c r="AD48" s="82" t="str">
        <f t="shared" si="41"/>
        <v>his</v>
      </c>
      <c r="AE48" s="83" t="str">
        <f t="shared" si="42"/>
        <v>His</v>
      </c>
      <c r="AF48" s="94"/>
      <c r="AG48" s="94"/>
      <c r="AH48" s="191" t="s">
        <v>26</v>
      </c>
      <c r="AI48" s="84" t="e">
        <f>HLOOKUP(Report!AH48,Person!$H$2:$L$3,2,FALSE)</f>
        <v>#N/A</v>
      </c>
      <c r="AJ48" s="85" t="e">
        <f t="shared" ca="1" si="19"/>
        <v>#N/A</v>
      </c>
      <c r="AK48" s="86" t="e">
        <f ca="1">IF(AH48=0,"",AJ48+VLOOKUP(AH48,Code!$B$2:$C$6,2,FALSE))</f>
        <v>#N/A</v>
      </c>
      <c r="AL48" s="143" t="e">
        <f ca="1">IF(AH48=0,"",IF(I48="F",G48&amp;" "&amp;VLOOKUP(AK48,Person!D:I,2,FALSE),G48&amp;" "&amp;VLOOKUP(AK48,Person!D:I,4,FALSE)))</f>
        <v>#N/A</v>
      </c>
      <c r="AM48" s="89"/>
      <c r="AN48" s="89"/>
      <c r="AO48" s="89"/>
      <c r="AP48" s="89"/>
      <c r="AQ48" s="89"/>
      <c r="AR48" s="89"/>
      <c r="AS48" s="88"/>
      <c r="AT48" s="189"/>
      <c r="AU48" s="147" t="e">
        <f>VLOOKUP(AT48,Code!$B$51:$D$55,2,FALSE)</f>
        <v>#N/A</v>
      </c>
      <c r="AV48" s="88" t="e">
        <f ca="1">RANDBETWEEN(1,VLOOKUP(AT48,Code!$B$51:$D$55,3,FALSE))</f>
        <v>#N/A</v>
      </c>
      <c r="AW48" s="89"/>
      <c r="AX48" s="143" t="str">
        <f t="shared" ca="1" si="43"/>
        <v/>
      </c>
      <c r="AY48" s="88"/>
      <c r="AZ48" s="88"/>
      <c r="BA48" s="188"/>
      <c r="BB48" s="84" t="e">
        <f>HLOOKUP(Report!BA48,Homework!$I$2:$L$3,2,FALSE)</f>
        <v>#N/A</v>
      </c>
      <c r="BC48" s="85" t="e">
        <f t="shared" ca="1" si="20"/>
        <v>#N/A</v>
      </c>
      <c r="BD48" s="86" t="str">
        <f>IF(BA48=0,"",BC48+VLOOKUP(BA48,Code!$B$2:$C$6,2,FALSE))</f>
        <v/>
      </c>
      <c r="BE48" s="86" t="str">
        <f>IF(AND(VLOOKUP(BD48,Homework!D:J,2,FALSE)="'s ",RIGHT(G48,1)="s"),"' ",IF(VLOOKUP(BD48,Homework!D:J,2,FALSE)="'s ","'s "," "))</f>
        <v xml:space="preserve"> </v>
      </c>
      <c r="BF48" s="87" t="str">
        <f>IF(BA48=0,"",IF(I48="F"," "&amp;G48&amp;BE48&amp;VLOOKUP(BD48,Homework!D:J,3,FALSE)," "&amp;G48&amp;BE48&amp;VLOOKUP(BD48,Homework!D:J,5,FALSE)))</f>
        <v/>
      </c>
      <c r="BG48" s="87"/>
      <c r="BH48" s="87"/>
      <c r="BI48" s="87"/>
      <c r="BJ48" s="87"/>
      <c r="BK48" s="87"/>
      <c r="BL48" s="87"/>
      <c r="BM48" s="88"/>
      <c r="BN48" s="88"/>
      <c r="BO48" s="184" t="s">
        <v>26</v>
      </c>
      <c r="BP48" s="185" t="e">
        <f>VLOOKUP(BO48,Code!$B$45:$D$48,2,FALSE)</f>
        <v>#N/A</v>
      </c>
      <c r="BQ48" s="186" t="e">
        <f>VLOOKUP(BO48,Code!$B$45:$D$48,3,FALSE)</f>
        <v>#N/A</v>
      </c>
      <c r="BR48" s="186" t="e">
        <f t="shared" ca="1" si="21"/>
        <v>#N/A</v>
      </c>
      <c r="BS48" s="186"/>
      <c r="BT48" s="187" t="s">
        <v>219</v>
      </c>
      <c r="BU48" s="187" t="s">
        <v>219</v>
      </c>
      <c r="BV48" s="187" t="s">
        <v>219</v>
      </c>
      <c r="BW48" s="195"/>
      <c r="BX48" s="195"/>
      <c r="BY48" s="157" t="str">
        <f t="shared" ca="1" si="22"/>
        <v/>
      </c>
      <c r="BZ48" s="157" t="str">
        <f t="shared" ca="1" si="23"/>
        <v/>
      </c>
      <c r="CA48" s="132" t="str">
        <f t="shared" ca="1" si="44"/>
        <v xml:space="preserve"> </v>
      </c>
      <c r="CB48" s="88"/>
      <c r="CC48" s="124">
        <v>40</v>
      </c>
      <c r="CD48" s="125" t="e">
        <f>HLOOKUP(Report!CC48,Behaviour!$H$2:$K$3,2,FALSE)</f>
        <v>#N/A</v>
      </c>
      <c r="CE48" s="126" t="e">
        <f t="shared" ca="1" si="24"/>
        <v>#N/A</v>
      </c>
      <c r="CF48" s="127" t="e">
        <f ca="1">CE48+VLOOKUP(CC48,Code!$B$2:$C$6,2,FALSE)</f>
        <v>#N/A</v>
      </c>
      <c r="CG48" s="128" t="e">
        <f ca="1">IF(CC48=0,"",IF(I48="F",AC48&amp;" "&amp;VLOOKUP(CF48,Behaviour!D:I,2,FALSE)&amp;" ",AC48&amp;" "&amp;VLOOKUP(CF48,Behaviour!D:I,4,FALSE)&amp;" "))</f>
        <v>#N/A</v>
      </c>
      <c r="CH48" s="89"/>
      <c r="CI48" s="89"/>
      <c r="CJ48" s="266" t="s">
        <v>26</v>
      </c>
      <c r="CK48" s="266"/>
      <c r="CL48" s="89" t="e">
        <f>IF(CJ48=0,"",VLOOKUP(CJ48,Code!$B$59:$D$61,2,FALSE))</f>
        <v>#N/A</v>
      </c>
      <c r="CM48" s="89" t="e">
        <f>IF(CJ48=0,"",VLOOKUP(CJ48,Code!$B$59:$D$61,3,FALSE))</f>
        <v>#N/A</v>
      </c>
      <c r="CN48" s="89" t="e">
        <f t="shared" ca="1" si="25"/>
        <v>#N/A</v>
      </c>
      <c r="CO48" s="89" t="e">
        <f t="shared" ca="1" si="45"/>
        <v>#N/A</v>
      </c>
      <c r="CP48" s="89" t="e">
        <f t="shared" ca="1" si="46"/>
        <v>#N/A</v>
      </c>
      <c r="CQ48" s="89" t="e">
        <f t="shared" ca="1" si="26"/>
        <v>#N/A</v>
      </c>
      <c r="CR48" s="89" t="str">
        <f t="shared" ca="1" si="27"/>
        <v/>
      </c>
      <c r="CS48" s="89"/>
      <c r="CT48" s="89"/>
      <c r="CU48" s="89" t="str">
        <f t="shared" ca="1" si="8"/>
        <v/>
      </c>
      <c r="CV48" s="89"/>
      <c r="CW48" s="89"/>
      <c r="CX48" s="183">
        <v>1</v>
      </c>
      <c r="CY48" s="22">
        <f t="shared" si="29"/>
        <v>10</v>
      </c>
      <c r="CZ48" s="22"/>
      <c r="DA48" s="22"/>
      <c r="DB48" s="182" t="s">
        <v>26</v>
      </c>
      <c r="DC48" s="108" t="e">
        <f t="shared" si="30"/>
        <v>#VALUE!</v>
      </c>
      <c r="DD48" s="112" t="e">
        <f>VLOOKUP(Report!DC48,Code!$B$24:$C$32,2,FALSE)</f>
        <v>#VALUE!</v>
      </c>
      <c r="DE48" s="108" t="e">
        <f>VLOOKUP(Report!DC48,Code!$B$24:$D$32,3,FALSE)</f>
        <v>#VALUE!</v>
      </c>
      <c r="DF48" s="108" t="e">
        <f t="shared" ca="1" si="31"/>
        <v>#VALUE!</v>
      </c>
      <c r="DG48" s="108" t="e">
        <f t="shared" ca="1" si="47"/>
        <v>#VALUE!</v>
      </c>
      <c r="DH48" s="169" t="e">
        <f t="shared" ca="1" si="48"/>
        <v>#VALUE!</v>
      </c>
      <c r="DI48" s="170"/>
      <c r="DJ48" s="170"/>
      <c r="DK48" s="170"/>
      <c r="DL48" s="170"/>
      <c r="DM48" s="88"/>
      <c r="DN48" s="88"/>
      <c r="DO48" s="177" t="s">
        <v>26</v>
      </c>
      <c r="DP48" s="178" t="e">
        <f>VLOOKUP(Report!DO48,Code!$B$40:$D$42,2,FALSE)</f>
        <v>#N/A</v>
      </c>
      <c r="DQ48" s="179" t="e">
        <f>VLOOKUP(Report!DO48,Code!$B$40:$D$42,3,FALSE)</f>
        <v>#N/A</v>
      </c>
      <c r="DR48" s="180" t="e">
        <f t="shared" ca="1" si="35"/>
        <v>#N/A</v>
      </c>
      <c r="DS48" s="221"/>
      <c r="DT48" s="222" t="e">
        <f t="shared" ca="1" si="33"/>
        <v>#N/A</v>
      </c>
      <c r="DU48" s="181" t="s">
        <v>208</v>
      </c>
      <c r="DV48" s="181" t="s">
        <v>208</v>
      </c>
      <c r="DW48" s="181" t="s">
        <v>208</v>
      </c>
      <c r="DX48" s="115" t="str">
        <f t="shared" si="13"/>
        <v/>
      </c>
      <c r="DY48" s="115"/>
      <c r="DZ48" s="115"/>
      <c r="EA48" s="115"/>
      <c r="EB48" s="98"/>
      <c r="EC48" s="98" t="str">
        <f t="shared" si="49"/>
        <v/>
      </c>
      <c r="ED48" s="192" t="str">
        <f t="shared" si="53"/>
        <v/>
      </c>
    </row>
    <row r="49" spans="7:134" s="223" customFormat="1" ht="115.5" hidden="1" customHeight="1" thickTop="1" thickBot="1" x14ac:dyDescent="0.45">
      <c r="G49" s="199"/>
      <c r="H49" s="238"/>
      <c r="I49" s="190"/>
      <c r="J49" s="193"/>
      <c r="K49" s="193"/>
      <c r="L49" s="193"/>
      <c r="M49" s="193"/>
      <c r="N49" s="193"/>
      <c r="O49" s="193"/>
      <c r="P49" s="193"/>
      <c r="Q49" s="193"/>
      <c r="R49" s="193"/>
      <c r="S49" s="193"/>
      <c r="T49" s="90"/>
      <c r="U49" s="95" t="str">
        <f t="shared" si="15"/>
        <v>Type_2</v>
      </c>
      <c r="V49" s="254"/>
      <c r="W49" s="255" t="e">
        <f t="shared" ca="1" si="50"/>
        <v>#N/A</v>
      </c>
      <c r="X49" s="255"/>
      <c r="Y49" s="47" t="e">
        <f t="shared" ca="1" si="51"/>
        <v>#N/A</v>
      </c>
      <c r="Z49" s="47" t="e">
        <f t="shared" ca="1" si="52"/>
        <v>#N/A</v>
      </c>
      <c r="AA49" s="47"/>
      <c r="AB49" s="82" t="str">
        <f t="shared" si="54"/>
        <v>he</v>
      </c>
      <c r="AC49" s="82" t="str">
        <f t="shared" si="55"/>
        <v>He</v>
      </c>
      <c r="AD49" s="82" t="str">
        <f t="shared" si="41"/>
        <v>his</v>
      </c>
      <c r="AE49" s="83" t="str">
        <f t="shared" si="42"/>
        <v>His</v>
      </c>
      <c r="AF49" s="94"/>
      <c r="AG49" s="94"/>
      <c r="AH49" s="191" t="s">
        <v>26</v>
      </c>
      <c r="AI49" s="84" t="e">
        <f>HLOOKUP(Report!AH49,Person!$H$2:$L$3,2,FALSE)</f>
        <v>#N/A</v>
      </c>
      <c r="AJ49" s="85" t="e">
        <f t="shared" ca="1" si="19"/>
        <v>#N/A</v>
      </c>
      <c r="AK49" s="86" t="e">
        <f ca="1">IF(AH49=0,"",AJ49+VLOOKUP(AH49,Code!$B$2:$C$6,2,FALSE))</f>
        <v>#N/A</v>
      </c>
      <c r="AL49" s="143" t="e">
        <f ca="1">IF(AH49=0,"",IF(I49="F",G49&amp;" "&amp;VLOOKUP(AK49,Person!D:I,2,FALSE),G49&amp;" "&amp;VLOOKUP(AK49,Person!D:I,4,FALSE)))</f>
        <v>#N/A</v>
      </c>
      <c r="AM49" s="89"/>
      <c r="AN49" s="89"/>
      <c r="AO49" s="89"/>
      <c r="AP49" s="89"/>
      <c r="AQ49" s="89"/>
      <c r="AR49" s="89"/>
      <c r="AS49" s="88"/>
      <c r="AT49" s="189">
        <v>2</v>
      </c>
      <c r="AU49" s="147" t="str">
        <f>VLOOKUP(AT49,Code!$B$51:$D$55,2,FALSE)</f>
        <v>Behaviour_1</v>
      </c>
      <c r="AV49" s="88">
        <f ca="1">RANDBETWEEN(1,VLOOKUP(AT49,Code!$B$51:$D$55,3,FALSE))</f>
        <v>2</v>
      </c>
      <c r="AW49" s="89"/>
      <c r="AX49" s="143" t="str">
        <f t="shared" ca="1" si="43"/>
        <v xml:space="preserve"> He shows good citizenship by assisting other students to correct their work. This demonstrates secure subject understanding.</v>
      </c>
      <c r="AY49" s="88"/>
      <c r="AZ49" s="88"/>
      <c r="BA49" s="188" t="s">
        <v>26</v>
      </c>
      <c r="BB49" s="84" t="e">
        <f>HLOOKUP(Report!BA49,Homework!$I$2:$L$3,2,FALSE)</f>
        <v>#N/A</v>
      </c>
      <c r="BC49" s="85" t="e">
        <f t="shared" ca="1" si="20"/>
        <v>#N/A</v>
      </c>
      <c r="BD49" s="86" t="e">
        <f ca="1">IF(BA49=0,"",BC49+VLOOKUP(BA49,Code!$B$2:$C$6,2,FALSE))</f>
        <v>#N/A</v>
      </c>
      <c r="BE49" s="86" t="e">
        <f ca="1">IF(AND(VLOOKUP(BD49,Homework!D:J,2,FALSE)="'s ",RIGHT(G49,1)="s"),"' ",IF(VLOOKUP(BD49,Homework!D:J,2,FALSE)="'s ","'s "," "))</f>
        <v>#N/A</v>
      </c>
      <c r="BF49" s="87" t="e">
        <f ca="1">IF(BA49=0,"",IF(I49="F"," "&amp;G49&amp;BE49&amp;VLOOKUP(BD49,Homework!D:J,3,FALSE)," "&amp;G49&amp;BE49&amp;VLOOKUP(BD49,Homework!D:J,5,FALSE)))</f>
        <v>#N/A</v>
      </c>
      <c r="BG49" s="87"/>
      <c r="BH49" s="87"/>
      <c r="BI49" s="87"/>
      <c r="BJ49" s="87"/>
      <c r="BK49" s="87"/>
      <c r="BL49" s="87"/>
      <c r="BM49" s="88"/>
      <c r="BN49" s="88"/>
      <c r="BO49" s="184" t="s">
        <v>26</v>
      </c>
      <c r="BP49" s="185" t="e">
        <f>VLOOKUP(BO49,Code!$B$45:$D$48,2,FALSE)</f>
        <v>#N/A</v>
      </c>
      <c r="BQ49" s="186" t="e">
        <f>VLOOKUP(BO49,Code!$B$45:$D$48,3,FALSE)</f>
        <v>#N/A</v>
      </c>
      <c r="BR49" s="186" t="e">
        <f t="shared" ca="1" si="21"/>
        <v>#N/A</v>
      </c>
      <c r="BS49" s="186"/>
      <c r="BT49" s="187" t="s">
        <v>219</v>
      </c>
      <c r="BU49" s="187" t="s">
        <v>219</v>
      </c>
      <c r="BV49" s="187" t="s">
        <v>219</v>
      </c>
      <c r="BW49" s="195"/>
      <c r="BX49" s="195"/>
      <c r="BY49" s="157" t="str">
        <f t="shared" ca="1" si="22"/>
        <v/>
      </c>
      <c r="BZ49" s="157" t="str">
        <f t="shared" ca="1" si="23"/>
        <v/>
      </c>
      <c r="CA49" s="132" t="str">
        <f t="shared" ca="1" si="44"/>
        <v xml:space="preserve"> </v>
      </c>
      <c r="CB49" s="88"/>
      <c r="CC49" s="124">
        <v>41</v>
      </c>
      <c r="CD49" s="125" t="e">
        <f>HLOOKUP(Report!CC49,Behaviour!$H$2:$K$3,2,FALSE)</f>
        <v>#N/A</v>
      </c>
      <c r="CE49" s="126" t="e">
        <f t="shared" ca="1" si="24"/>
        <v>#N/A</v>
      </c>
      <c r="CF49" s="127" t="e">
        <f ca="1">CE49+VLOOKUP(CC49,Code!$B$2:$C$6,2,FALSE)</f>
        <v>#N/A</v>
      </c>
      <c r="CG49" s="128" t="e">
        <f ca="1">IF(CC49=0,"",IF(I49="F",AC49&amp;" "&amp;VLOOKUP(CF49,Behaviour!D:I,2,FALSE)&amp;" ",AC49&amp;" "&amp;VLOOKUP(CF49,Behaviour!D:I,4,FALSE)&amp;" "))</f>
        <v>#N/A</v>
      </c>
      <c r="CH49" s="89"/>
      <c r="CI49" s="89"/>
      <c r="CJ49" s="266" t="s">
        <v>26</v>
      </c>
      <c r="CK49" s="266"/>
      <c r="CL49" s="89" t="e">
        <f>IF(CJ49=0,"",VLOOKUP(CJ49,Code!$B$59:$D$61,2,FALSE))</f>
        <v>#N/A</v>
      </c>
      <c r="CM49" s="89" t="e">
        <f>IF(CJ49=0,"",VLOOKUP(CJ49,Code!$B$59:$D$61,3,FALSE))</f>
        <v>#N/A</v>
      </c>
      <c r="CN49" s="89" t="e">
        <f t="shared" ca="1" si="25"/>
        <v>#N/A</v>
      </c>
      <c r="CO49" s="89" t="e">
        <f t="shared" ca="1" si="45"/>
        <v>#N/A</v>
      </c>
      <c r="CP49" s="89" t="e">
        <f t="shared" ca="1" si="46"/>
        <v>#N/A</v>
      </c>
      <c r="CQ49" s="89" t="e">
        <f t="shared" ca="1" si="26"/>
        <v>#N/A</v>
      </c>
      <c r="CR49" s="89" t="str">
        <f t="shared" ca="1" si="27"/>
        <v/>
      </c>
      <c r="CS49" s="89"/>
      <c r="CT49" s="89"/>
      <c r="CU49" s="89" t="str">
        <f t="shared" ca="1" si="8"/>
        <v/>
      </c>
      <c r="CV49" s="89"/>
      <c r="CW49" s="89"/>
      <c r="CX49" s="183">
        <v>1</v>
      </c>
      <c r="CY49" s="22">
        <f t="shared" si="29"/>
        <v>10</v>
      </c>
      <c r="CZ49" s="22"/>
      <c r="DA49" s="22"/>
      <c r="DB49" s="182" t="s">
        <v>26</v>
      </c>
      <c r="DC49" s="108" t="e">
        <f t="shared" si="30"/>
        <v>#VALUE!</v>
      </c>
      <c r="DD49" s="112" t="e">
        <f>VLOOKUP(Report!DC49,Code!$B$24:$C$32,2,FALSE)</f>
        <v>#VALUE!</v>
      </c>
      <c r="DE49" s="108" t="e">
        <f>VLOOKUP(Report!DC49,Code!$B$24:$D$32,3,FALSE)</f>
        <v>#VALUE!</v>
      </c>
      <c r="DF49" s="108" t="e">
        <f t="shared" ca="1" si="31"/>
        <v>#VALUE!</v>
      </c>
      <c r="DG49" s="108" t="e">
        <f t="shared" ca="1" si="47"/>
        <v>#VALUE!</v>
      </c>
      <c r="DH49" s="169" t="e">
        <f t="shared" ca="1" si="48"/>
        <v>#VALUE!</v>
      </c>
      <c r="DI49" s="170"/>
      <c r="DJ49" s="170"/>
      <c r="DK49" s="170"/>
      <c r="DL49" s="170"/>
      <c r="DM49" s="88"/>
      <c r="DN49" s="88"/>
      <c r="DO49" s="177" t="s">
        <v>26</v>
      </c>
      <c r="DP49" s="178" t="e">
        <f>VLOOKUP(Report!DO49,Code!$B$40:$D$42,2,FALSE)</f>
        <v>#N/A</v>
      </c>
      <c r="DQ49" s="179" t="e">
        <f>VLOOKUP(Report!DO49,Code!$B$40:$D$42,3,FALSE)</f>
        <v>#N/A</v>
      </c>
      <c r="DR49" s="180" t="e">
        <f t="shared" ca="1" si="35"/>
        <v>#N/A</v>
      </c>
      <c r="DS49" s="221"/>
      <c r="DT49" s="222" t="e">
        <f t="shared" ca="1" si="33"/>
        <v>#N/A</v>
      </c>
      <c r="DU49" s="181" t="s">
        <v>208</v>
      </c>
      <c r="DV49" s="181" t="s">
        <v>208</v>
      </c>
      <c r="DW49" s="181" t="s">
        <v>208</v>
      </c>
      <c r="DX49" s="115" t="str">
        <f t="shared" si="13"/>
        <v/>
      </c>
      <c r="DY49" s="115"/>
      <c r="DZ49" s="115"/>
      <c r="EA49" s="115"/>
      <c r="EB49" s="98"/>
      <c r="EC49" s="98" t="str">
        <f t="shared" si="49"/>
        <v/>
      </c>
      <c r="ED49" s="192" t="str">
        <f t="shared" si="53"/>
        <v/>
      </c>
    </row>
    <row r="50" spans="7:134" s="223" customFormat="1" ht="115.5" hidden="1" customHeight="1" thickTop="1" thickBot="1" x14ac:dyDescent="0.45">
      <c r="G50" s="199"/>
      <c r="H50" s="238"/>
      <c r="I50" s="190"/>
      <c r="J50" s="193"/>
      <c r="K50" s="193"/>
      <c r="L50" s="193"/>
      <c r="M50" s="193"/>
      <c r="N50" s="193"/>
      <c r="O50" s="193"/>
      <c r="P50" s="193"/>
      <c r="Q50" s="193"/>
      <c r="R50" s="193"/>
      <c r="S50" s="193"/>
      <c r="T50" s="90"/>
      <c r="U50" s="95" t="str">
        <f t="shared" si="15"/>
        <v>Type_2</v>
      </c>
      <c r="V50" s="254"/>
      <c r="W50" s="255" t="e">
        <f t="shared" ca="1" si="50"/>
        <v>#N/A</v>
      </c>
      <c r="X50" s="255"/>
      <c r="Y50" s="47" t="e">
        <f t="shared" ca="1" si="51"/>
        <v>#N/A</v>
      </c>
      <c r="Z50" s="47" t="e">
        <f t="shared" ca="1" si="52"/>
        <v>#N/A</v>
      </c>
      <c r="AA50" s="47"/>
      <c r="AB50" s="82" t="str">
        <f t="shared" si="54"/>
        <v>he</v>
      </c>
      <c r="AC50" s="82" t="str">
        <f t="shared" si="55"/>
        <v>He</v>
      </c>
      <c r="AD50" s="82" t="str">
        <f t="shared" si="41"/>
        <v>his</v>
      </c>
      <c r="AE50" s="83" t="str">
        <f t="shared" si="42"/>
        <v>His</v>
      </c>
      <c r="AF50" s="94"/>
      <c r="AG50" s="94"/>
      <c r="AH50" s="191" t="s">
        <v>26</v>
      </c>
      <c r="AI50" s="84" t="e">
        <f>HLOOKUP(Report!AH50,Person!$H$2:$L$3,2,FALSE)</f>
        <v>#N/A</v>
      </c>
      <c r="AJ50" s="85" t="e">
        <f t="shared" ca="1" si="19"/>
        <v>#N/A</v>
      </c>
      <c r="AK50" s="86" t="e">
        <f ca="1">IF(AH50=0,"",AJ50+VLOOKUP(AH50,Code!$B$2:$C$6,2,FALSE))</f>
        <v>#N/A</v>
      </c>
      <c r="AL50" s="143" t="e">
        <f ca="1">IF(AH50=0,"",IF(I50="F",G50&amp;" "&amp;VLOOKUP(AK50,Person!D:I,2,FALSE),G50&amp;" "&amp;VLOOKUP(AK50,Person!D:I,4,FALSE)))</f>
        <v>#N/A</v>
      </c>
      <c r="AM50" s="89"/>
      <c r="AN50" s="89"/>
      <c r="AO50" s="89"/>
      <c r="AP50" s="89"/>
      <c r="AQ50" s="89"/>
      <c r="AR50" s="89"/>
      <c r="AS50" s="88"/>
      <c r="AT50" s="189">
        <v>2</v>
      </c>
      <c r="AU50" s="147" t="str">
        <f>VLOOKUP(AT50,Code!$B$51:$D$55,2,FALSE)</f>
        <v>Behaviour_1</v>
      </c>
      <c r="AV50" s="88">
        <f ca="1">RANDBETWEEN(1,VLOOKUP(AT50,Code!$B$51:$D$55,3,FALSE))</f>
        <v>1</v>
      </c>
      <c r="AW50" s="89"/>
      <c r="AX50" s="143" t="str">
        <f t="shared" ca="1" si="43"/>
        <v xml:space="preserve"> He is always willing to help a classmate who has been unable to grasp a concept as quickly as himself. This demonstrates secure subject understanding.</v>
      </c>
      <c r="AY50" s="88"/>
      <c r="AZ50" s="88"/>
      <c r="BA50" s="188" t="s">
        <v>26</v>
      </c>
      <c r="BB50" s="84" t="e">
        <f>HLOOKUP(Report!BA50,Homework!$I$2:$L$3,2,FALSE)</f>
        <v>#N/A</v>
      </c>
      <c r="BC50" s="85" t="e">
        <f t="shared" ca="1" si="20"/>
        <v>#N/A</v>
      </c>
      <c r="BD50" s="86" t="e">
        <f ca="1">IF(BA50=0,"",BC50+VLOOKUP(BA50,Code!$B$2:$C$6,2,FALSE))</f>
        <v>#N/A</v>
      </c>
      <c r="BE50" s="86" t="e">
        <f ca="1">IF(AND(VLOOKUP(BD50,Homework!D:J,2,FALSE)="'s ",RIGHT(G50,1)="s"),"' ",IF(VLOOKUP(BD50,Homework!D:J,2,FALSE)="'s ","'s "," "))</f>
        <v>#N/A</v>
      </c>
      <c r="BF50" s="87" t="e">
        <f ca="1">IF(BA50=0,"",IF(I50="F"," "&amp;G50&amp;BE50&amp;VLOOKUP(BD50,Homework!D:J,3,FALSE)," "&amp;G50&amp;BE50&amp;VLOOKUP(BD50,Homework!D:J,5,FALSE)))</f>
        <v>#N/A</v>
      </c>
      <c r="BG50" s="87"/>
      <c r="BH50" s="87"/>
      <c r="BI50" s="87"/>
      <c r="BJ50" s="87"/>
      <c r="BK50" s="87"/>
      <c r="BL50" s="87"/>
      <c r="BM50" s="88"/>
      <c r="BN50" s="88"/>
      <c r="BO50" s="184" t="s">
        <v>26</v>
      </c>
      <c r="BP50" s="185" t="e">
        <f>VLOOKUP(BO50,Code!$B$45:$D$48,2,FALSE)</f>
        <v>#N/A</v>
      </c>
      <c r="BQ50" s="186" t="e">
        <f>VLOOKUP(BO50,Code!$B$45:$D$48,3,FALSE)</f>
        <v>#N/A</v>
      </c>
      <c r="BR50" s="186" t="e">
        <f t="shared" ca="1" si="21"/>
        <v>#N/A</v>
      </c>
      <c r="BS50" s="186"/>
      <c r="BT50" s="187" t="s">
        <v>219</v>
      </c>
      <c r="BU50" s="187" t="s">
        <v>219</v>
      </c>
      <c r="BV50" s="187" t="s">
        <v>219</v>
      </c>
      <c r="BW50" s="195"/>
      <c r="BX50" s="195"/>
      <c r="BY50" s="157" t="str">
        <f t="shared" ca="1" si="22"/>
        <v/>
      </c>
      <c r="BZ50" s="157" t="str">
        <f t="shared" ca="1" si="23"/>
        <v/>
      </c>
      <c r="CA50" s="132" t="str">
        <f t="shared" ca="1" si="44"/>
        <v xml:space="preserve"> </v>
      </c>
      <c r="CB50" s="88"/>
      <c r="CC50" s="124">
        <v>42</v>
      </c>
      <c r="CD50" s="125" t="e">
        <f>HLOOKUP(Report!CC50,Behaviour!$H$2:$K$3,2,FALSE)</f>
        <v>#N/A</v>
      </c>
      <c r="CE50" s="126" t="e">
        <f t="shared" ca="1" si="24"/>
        <v>#N/A</v>
      </c>
      <c r="CF50" s="127" t="e">
        <f ca="1">CE50+VLOOKUP(CC50,Code!$B$2:$C$6,2,FALSE)</f>
        <v>#N/A</v>
      </c>
      <c r="CG50" s="128" t="e">
        <f ca="1">IF(CC50=0,"",IF(I50="F",AC50&amp;" "&amp;VLOOKUP(CF50,Behaviour!D:I,2,FALSE)&amp;" ",AC50&amp;" "&amp;VLOOKUP(CF50,Behaviour!D:I,4,FALSE)&amp;" "))</f>
        <v>#N/A</v>
      </c>
      <c r="CH50" s="89"/>
      <c r="CI50" s="89"/>
      <c r="CJ50" s="266" t="s">
        <v>26</v>
      </c>
      <c r="CK50" s="266"/>
      <c r="CL50" s="89" t="e">
        <f>IF(CJ50=0,"",VLOOKUP(CJ50,Code!$B$59:$D$61,2,FALSE))</f>
        <v>#N/A</v>
      </c>
      <c r="CM50" s="89" t="e">
        <f>IF(CJ50=0,"",VLOOKUP(CJ50,Code!$B$59:$D$61,3,FALSE))</f>
        <v>#N/A</v>
      </c>
      <c r="CN50" s="89" t="e">
        <f t="shared" ca="1" si="25"/>
        <v>#N/A</v>
      </c>
      <c r="CO50" s="89" t="e">
        <f t="shared" ca="1" si="45"/>
        <v>#N/A</v>
      </c>
      <c r="CP50" s="89" t="e">
        <f t="shared" ca="1" si="46"/>
        <v>#N/A</v>
      </c>
      <c r="CQ50" s="89" t="e">
        <f t="shared" ca="1" si="26"/>
        <v>#N/A</v>
      </c>
      <c r="CR50" s="89" t="str">
        <f t="shared" ca="1" si="27"/>
        <v/>
      </c>
      <c r="CS50" s="89"/>
      <c r="CT50" s="89"/>
      <c r="CU50" s="89" t="str">
        <f t="shared" ca="1" si="8"/>
        <v/>
      </c>
      <c r="CV50" s="89"/>
      <c r="CW50" s="89"/>
      <c r="CX50" s="183">
        <v>1</v>
      </c>
      <c r="CY50" s="22">
        <f t="shared" si="29"/>
        <v>10</v>
      </c>
      <c r="CZ50" s="22"/>
      <c r="DA50" s="22"/>
      <c r="DB50" s="182" t="s">
        <v>26</v>
      </c>
      <c r="DC50" s="108" t="e">
        <f t="shared" si="30"/>
        <v>#VALUE!</v>
      </c>
      <c r="DD50" s="112" t="e">
        <f>VLOOKUP(Report!DC50,Code!$B$24:$C$32,2,FALSE)</f>
        <v>#VALUE!</v>
      </c>
      <c r="DE50" s="108" t="e">
        <f>VLOOKUP(Report!DC50,Code!$B$24:$D$32,3,FALSE)</f>
        <v>#VALUE!</v>
      </c>
      <c r="DF50" s="108" t="e">
        <f t="shared" ca="1" si="31"/>
        <v>#VALUE!</v>
      </c>
      <c r="DG50" s="108" t="e">
        <f t="shared" ca="1" si="47"/>
        <v>#VALUE!</v>
      </c>
      <c r="DH50" s="169" t="e">
        <f t="shared" ca="1" si="48"/>
        <v>#VALUE!</v>
      </c>
      <c r="DI50" s="170"/>
      <c r="DJ50" s="170"/>
      <c r="DK50" s="170"/>
      <c r="DL50" s="170"/>
      <c r="DM50" s="88"/>
      <c r="DN50" s="88"/>
      <c r="DO50" s="177" t="s">
        <v>26</v>
      </c>
      <c r="DP50" s="178" t="e">
        <f>VLOOKUP(Report!DO50,Code!$B$40:$D$42,2,FALSE)</f>
        <v>#N/A</v>
      </c>
      <c r="DQ50" s="179" t="e">
        <f>VLOOKUP(Report!DO50,Code!$B$40:$D$42,3,FALSE)</f>
        <v>#N/A</v>
      </c>
      <c r="DR50" s="180" t="e">
        <f t="shared" ca="1" si="35"/>
        <v>#N/A</v>
      </c>
      <c r="DS50" s="221"/>
      <c r="DT50" s="222" t="e">
        <f t="shared" ca="1" si="33"/>
        <v>#N/A</v>
      </c>
      <c r="DU50" s="181" t="s">
        <v>208</v>
      </c>
      <c r="DV50" s="181" t="s">
        <v>208</v>
      </c>
      <c r="DW50" s="181" t="s">
        <v>208</v>
      </c>
      <c r="DX50" s="115" t="str">
        <f t="shared" si="13"/>
        <v/>
      </c>
      <c r="DY50" s="115"/>
      <c r="DZ50" s="115"/>
      <c r="EA50" s="115"/>
      <c r="EB50" s="98"/>
      <c r="EC50" s="98" t="str">
        <f t="shared" si="49"/>
        <v/>
      </c>
      <c r="ED50" s="192" t="str">
        <f t="shared" si="53"/>
        <v/>
      </c>
    </row>
    <row r="51" spans="7:134" s="223" customFormat="1" ht="115.5" hidden="1" customHeight="1" thickTop="1" thickBot="1" x14ac:dyDescent="0.45">
      <c r="G51" s="199"/>
      <c r="H51" s="238"/>
      <c r="I51" s="190"/>
      <c r="J51" s="193"/>
      <c r="K51" s="193"/>
      <c r="L51" s="193"/>
      <c r="M51" s="193"/>
      <c r="N51" s="193"/>
      <c r="O51" s="193"/>
      <c r="P51" s="193"/>
      <c r="Q51" s="193"/>
      <c r="R51" s="193"/>
      <c r="S51" s="193"/>
      <c r="T51" s="90"/>
      <c r="U51" s="95" t="str">
        <f t="shared" si="15"/>
        <v>Type_2</v>
      </c>
      <c r="V51" s="254"/>
      <c r="W51" s="255" t="e">
        <f t="shared" ca="1" si="50"/>
        <v>#N/A</v>
      </c>
      <c r="X51" s="255"/>
      <c r="Y51" s="47" t="e">
        <f t="shared" ca="1" si="51"/>
        <v>#N/A</v>
      </c>
      <c r="Z51" s="47" t="e">
        <f t="shared" ca="1" si="52"/>
        <v>#N/A</v>
      </c>
      <c r="AA51" s="47"/>
      <c r="AB51" s="82" t="str">
        <f t="shared" si="54"/>
        <v>he</v>
      </c>
      <c r="AC51" s="82" t="str">
        <f t="shared" si="55"/>
        <v>He</v>
      </c>
      <c r="AD51" s="82" t="str">
        <f t="shared" si="41"/>
        <v>his</v>
      </c>
      <c r="AE51" s="83" t="str">
        <f t="shared" si="42"/>
        <v>His</v>
      </c>
      <c r="AF51" s="94"/>
      <c r="AG51" s="94"/>
      <c r="AH51" s="191" t="s">
        <v>26</v>
      </c>
      <c r="AI51" s="84" t="e">
        <f>HLOOKUP(Report!AH51,Person!$H$2:$L$3,2,FALSE)</f>
        <v>#N/A</v>
      </c>
      <c r="AJ51" s="85" t="e">
        <f t="shared" ca="1" si="19"/>
        <v>#N/A</v>
      </c>
      <c r="AK51" s="86" t="e">
        <f ca="1">IF(AH51=0,"",AJ51+VLOOKUP(AH51,Code!$B$2:$C$6,2,FALSE))</f>
        <v>#N/A</v>
      </c>
      <c r="AL51" s="143" t="e">
        <f ca="1">IF(AH51=0,"",IF(I51="F",G51&amp;" "&amp;VLOOKUP(AK51,Person!D:I,2,FALSE),G51&amp;" "&amp;VLOOKUP(AK51,Person!D:I,4,FALSE)))</f>
        <v>#N/A</v>
      </c>
      <c r="AM51" s="89"/>
      <c r="AN51" s="89"/>
      <c r="AO51" s="89"/>
      <c r="AP51" s="89"/>
      <c r="AQ51" s="89"/>
      <c r="AR51" s="89"/>
      <c r="AS51" s="88"/>
      <c r="AT51" s="189">
        <v>2</v>
      </c>
      <c r="AU51" s="147" t="str">
        <f>VLOOKUP(AT51,Code!$B$51:$D$55,2,FALSE)</f>
        <v>Behaviour_1</v>
      </c>
      <c r="AV51" s="88">
        <f ca="1">RANDBETWEEN(1,VLOOKUP(AT51,Code!$B$51:$D$55,3,FALSE))</f>
        <v>1</v>
      </c>
      <c r="AW51" s="89"/>
      <c r="AX51" s="143" t="str">
        <f t="shared" ca="1" si="43"/>
        <v xml:space="preserve"> He is always willing to help a classmate who has been unable to grasp a concept as quickly as himself. This demonstrates secure subject understanding.</v>
      </c>
      <c r="AY51" s="88"/>
      <c r="AZ51" s="88"/>
      <c r="BA51" s="188" t="s">
        <v>26</v>
      </c>
      <c r="BB51" s="84" t="e">
        <f>HLOOKUP(Report!BA51,Homework!$I$2:$L$3,2,FALSE)</f>
        <v>#N/A</v>
      </c>
      <c r="BC51" s="85" t="e">
        <f t="shared" ca="1" si="20"/>
        <v>#N/A</v>
      </c>
      <c r="BD51" s="86" t="e">
        <f ca="1">IF(BA51=0,"",BC51+VLOOKUP(BA51,Code!$B$2:$C$6,2,FALSE))</f>
        <v>#N/A</v>
      </c>
      <c r="BE51" s="86" t="e">
        <f ca="1">IF(AND(VLOOKUP(BD51,Homework!D:J,2,FALSE)="'s ",RIGHT(G51,1)="s"),"' ",IF(VLOOKUP(BD51,Homework!D:J,2,FALSE)="'s ","'s "," "))</f>
        <v>#N/A</v>
      </c>
      <c r="BF51" s="87" t="e">
        <f ca="1">IF(BA51=0,"",IF(I51="F"," "&amp;G51&amp;BE51&amp;VLOOKUP(BD51,Homework!D:J,3,FALSE)," "&amp;G51&amp;BE51&amp;VLOOKUP(BD51,Homework!D:J,5,FALSE)))</f>
        <v>#N/A</v>
      </c>
      <c r="BG51" s="87"/>
      <c r="BH51" s="87"/>
      <c r="BI51" s="87"/>
      <c r="BJ51" s="87"/>
      <c r="BK51" s="87"/>
      <c r="BL51" s="87"/>
      <c r="BM51" s="88"/>
      <c r="BN51" s="88"/>
      <c r="BO51" s="184" t="s">
        <v>26</v>
      </c>
      <c r="BP51" s="185" t="e">
        <f>VLOOKUP(BO51,Code!$B$45:$D$48,2,FALSE)</f>
        <v>#N/A</v>
      </c>
      <c r="BQ51" s="186" t="e">
        <f>VLOOKUP(BO51,Code!$B$45:$D$48,3,FALSE)</f>
        <v>#N/A</v>
      </c>
      <c r="BR51" s="186" t="e">
        <f t="shared" ca="1" si="21"/>
        <v>#N/A</v>
      </c>
      <c r="BS51" s="186"/>
      <c r="BT51" s="187" t="s">
        <v>219</v>
      </c>
      <c r="BU51" s="187" t="s">
        <v>219</v>
      </c>
      <c r="BV51" s="187" t="s">
        <v>219</v>
      </c>
      <c r="BW51" s="195"/>
      <c r="BX51" s="195"/>
      <c r="BY51" s="157" t="str">
        <f t="shared" ca="1" si="22"/>
        <v/>
      </c>
      <c r="BZ51" s="157" t="str">
        <f t="shared" ca="1" si="23"/>
        <v/>
      </c>
      <c r="CA51" s="132" t="str">
        <f t="shared" ca="1" si="44"/>
        <v xml:space="preserve"> </v>
      </c>
      <c r="CB51" s="88"/>
      <c r="CC51" s="124">
        <v>43</v>
      </c>
      <c r="CD51" s="125" t="e">
        <f>HLOOKUP(Report!CC51,Behaviour!$H$2:$K$3,2,FALSE)</f>
        <v>#N/A</v>
      </c>
      <c r="CE51" s="126" t="e">
        <f t="shared" ca="1" si="24"/>
        <v>#N/A</v>
      </c>
      <c r="CF51" s="127" t="e">
        <f ca="1">CE51+VLOOKUP(CC51,Code!$B$2:$C$6,2,FALSE)</f>
        <v>#N/A</v>
      </c>
      <c r="CG51" s="128" t="e">
        <f ca="1">IF(CC51=0,"",IF(I51="F",AC51&amp;" "&amp;VLOOKUP(CF51,Behaviour!D:I,2,FALSE)&amp;" ",AC51&amp;" "&amp;VLOOKUP(CF51,Behaviour!D:I,4,FALSE)&amp;" "))</f>
        <v>#N/A</v>
      </c>
      <c r="CH51" s="89"/>
      <c r="CI51" s="89"/>
      <c r="CJ51" s="266" t="s">
        <v>26</v>
      </c>
      <c r="CK51" s="266"/>
      <c r="CL51" s="89" t="e">
        <f>IF(CJ51=0,"",VLOOKUP(CJ51,Code!$B$59:$D$61,2,FALSE))</f>
        <v>#N/A</v>
      </c>
      <c r="CM51" s="89" t="e">
        <f>IF(CJ51=0,"",VLOOKUP(CJ51,Code!$B$59:$D$61,3,FALSE))</f>
        <v>#N/A</v>
      </c>
      <c r="CN51" s="89" t="e">
        <f t="shared" ca="1" si="25"/>
        <v>#N/A</v>
      </c>
      <c r="CO51" s="89" t="e">
        <f t="shared" ca="1" si="45"/>
        <v>#N/A</v>
      </c>
      <c r="CP51" s="89" t="e">
        <f t="shared" ca="1" si="46"/>
        <v>#N/A</v>
      </c>
      <c r="CQ51" s="89" t="e">
        <f t="shared" ca="1" si="26"/>
        <v>#N/A</v>
      </c>
      <c r="CR51" s="89" t="str">
        <f t="shared" ca="1" si="27"/>
        <v/>
      </c>
      <c r="CS51" s="89"/>
      <c r="CT51" s="89"/>
      <c r="CU51" s="89" t="str">
        <f t="shared" ca="1" si="8"/>
        <v/>
      </c>
      <c r="CV51" s="89"/>
      <c r="CW51" s="89"/>
      <c r="CX51" s="183">
        <v>1</v>
      </c>
      <c r="CY51" s="22">
        <f t="shared" si="29"/>
        <v>10</v>
      </c>
      <c r="CZ51" s="22"/>
      <c r="DA51" s="22"/>
      <c r="DB51" s="182" t="s">
        <v>26</v>
      </c>
      <c r="DC51" s="108" t="e">
        <f t="shared" si="30"/>
        <v>#VALUE!</v>
      </c>
      <c r="DD51" s="112" t="e">
        <f>VLOOKUP(Report!DC51,Code!$B$24:$C$32,2,FALSE)</f>
        <v>#VALUE!</v>
      </c>
      <c r="DE51" s="108" t="e">
        <f>VLOOKUP(Report!DC51,Code!$B$24:$D$32,3,FALSE)</f>
        <v>#VALUE!</v>
      </c>
      <c r="DF51" s="108" t="e">
        <f t="shared" ca="1" si="31"/>
        <v>#VALUE!</v>
      </c>
      <c r="DG51" s="108" t="e">
        <f t="shared" ca="1" si="47"/>
        <v>#VALUE!</v>
      </c>
      <c r="DH51" s="169" t="e">
        <f t="shared" ca="1" si="48"/>
        <v>#VALUE!</v>
      </c>
      <c r="DI51" s="170"/>
      <c r="DJ51" s="170"/>
      <c r="DK51" s="170"/>
      <c r="DL51" s="170"/>
      <c r="DM51" s="88"/>
      <c r="DN51" s="88"/>
      <c r="DO51" s="177" t="s">
        <v>26</v>
      </c>
      <c r="DP51" s="178" t="e">
        <f>VLOOKUP(Report!DO51,Code!$B$40:$D$42,2,FALSE)</f>
        <v>#N/A</v>
      </c>
      <c r="DQ51" s="179" t="e">
        <f>VLOOKUP(Report!DO51,Code!$B$40:$D$42,3,FALSE)</f>
        <v>#N/A</v>
      </c>
      <c r="DR51" s="180" t="e">
        <f t="shared" ca="1" si="35"/>
        <v>#N/A</v>
      </c>
      <c r="DS51" s="221"/>
      <c r="DT51" s="222" t="e">
        <f t="shared" ca="1" si="33"/>
        <v>#N/A</v>
      </c>
      <c r="DU51" s="181" t="s">
        <v>208</v>
      </c>
      <c r="DV51" s="181" t="s">
        <v>208</v>
      </c>
      <c r="DW51" s="181" t="s">
        <v>208</v>
      </c>
      <c r="DX51" s="115" t="str">
        <f t="shared" si="13"/>
        <v/>
      </c>
      <c r="DY51" s="115"/>
      <c r="DZ51" s="115"/>
      <c r="EA51" s="115"/>
      <c r="EB51" s="98"/>
      <c r="EC51" s="98" t="str">
        <f t="shared" si="49"/>
        <v/>
      </c>
      <c r="ED51" s="192" t="str">
        <f t="shared" si="53"/>
        <v/>
      </c>
    </row>
    <row r="52" spans="7:134" s="223" customFormat="1" ht="115.5" hidden="1" customHeight="1" thickTop="1" thickBot="1" x14ac:dyDescent="0.45">
      <c r="G52" s="199"/>
      <c r="H52" s="238"/>
      <c r="I52" s="190"/>
      <c r="J52" s="193"/>
      <c r="K52" s="193"/>
      <c r="L52" s="193"/>
      <c r="M52" s="193"/>
      <c r="N52" s="193"/>
      <c r="O52" s="193"/>
      <c r="P52" s="193"/>
      <c r="Q52" s="193"/>
      <c r="R52" s="193"/>
      <c r="S52" s="193"/>
      <c r="T52" s="90"/>
      <c r="U52" s="95" t="str">
        <f t="shared" si="15"/>
        <v>Type_2</v>
      </c>
      <c r="V52" s="254"/>
      <c r="W52" s="255" t="e">
        <f t="shared" ca="1" si="50"/>
        <v>#N/A</v>
      </c>
      <c r="X52" s="255"/>
      <c r="Y52" s="47" t="e">
        <f t="shared" ca="1" si="51"/>
        <v>#N/A</v>
      </c>
      <c r="Z52" s="47" t="e">
        <f t="shared" ca="1" si="52"/>
        <v>#N/A</v>
      </c>
      <c r="AA52" s="47"/>
      <c r="AB52" s="82" t="str">
        <f t="shared" si="54"/>
        <v>he</v>
      </c>
      <c r="AC52" s="82" t="str">
        <f t="shared" si="55"/>
        <v>He</v>
      </c>
      <c r="AD52" s="82" t="str">
        <f t="shared" si="41"/>
        <v>his</v>
      </c>
      <c r="AE52" s="83" t="str">
        <f t="shared" si="42"/>
        <v>His</v>
      </c>
      <c r="AF52" s="94"/>
      <c r="AG52" s="94"/>
      <c r="AH52" s="191" t="s">
        <v>26</v>
      </c>
      <c r="AI52" s="84" t="e">
        <f>HLOOKUP(Report!AH52,Person!$H$2:$L$3,2,FALSE)</f>
        <v>#N/A</v>
      </c>
      <c r="AJ52" s="85" t="e">
        <f t="shared" ca="1" si="19"/>
        <v>#N/A</v>
      </c>
      <c r="AK52" s="86" t="e">
        <f ca="1">IF(AH52=0,"",AJ52+VLOOKUP(AH52,Code!$B$2:$C$6,2,FALSE))</f>
        <v>#N/A</v>
      </c>
      <c r="AL52" s="143" t="e">
        <f ca="1">IF(AH52=0,"",IF(I52="F",G52&amp;" "&amp;VLOOKUP(AK52,Person!D:I,2,FALSE),G52&amp;" "&amp;VLOOKUP(AK52,Person!D:I,4,FALSE)))</f>
        <v>#N/A</v>
      </c>
      <c r="AM52" s="89"/>
      <c r="AN52" s="89"/>
      <c r="AO52" s="89"/>
      <c r="AP52" s="89"/>
      <c r="AQ52" s="89"/>
      <c r="AR52" s="89"/>
      <c r="AS52" s="88"/>
      <c r="AT52" s="189">
        <v>2</v>
      </c>
      <c r="AU52" s="147" t="str">
        <f>VLOOKUP(AT52,Code!$B$51:$D$55,2,FALSE)</f>
        <v>Behaviour_1</v>
      </c>
      <c r="AV52" s="88">
        <f ca="1">RANDBETWEEN(1,VLOOKUP(AT52,Code!$B$51:$D$55,3,FALSE))</f>
        <v>2</v>
      </c>
      <c r="AW52" s="89"/>
      <c r="AX52" s="143" t="str">
        <f t="shared" ca="1" si="43"/>
        <v xml:space="preserve"> He shows good citizenship by assisting other students to correct their work. This demonstrates secure subject understanding.</v>
      </c>
      <c r="AY52" s="88"/>
      <c r="AZ52" s="88"/>
      <c r="BA52" s="188" t="s">
        <v>26</v>
      </c>
      <c r="BB52" s="84" t="e">
        <f>HLOOKUP(Report!BA52,Homework!$I$2:$L$3,2,FALSE)</f>
        <v>#N/A</v>
      </c>
      <c r="BC52" s="85" t="e">
        <f t="shared" ca="1" si="20"/>
        <v>#N/A</v>
      </c>
      <c r="BD52" s="86" t="e">
        <f ca="1">IF(BA52=0,"",BC52+VLOOKUP(BA52,Code!$B$2:$C$6,2,FALSE))</f>
        <v>#N/A</v>
      </c>
      <c r="BE52" s="86" t="e">
        <f ca="1">IF(AND(VLOOKUP(BD52,Homework!D:J,2,FALSE)="'s ",RIGHT(G52,1)="s"),"' ",IF(VLOOKUP(BD52,Homework!D:J,2,FALSE)="'s ","'s "," "))</f>
        <v>#N/A</v>
      </c>
      <c r="BF52" s="87" t="e">
        <f ca="1">IF(BA52=0,"",IF(I52="F"," "&amp;G52&amp;BE52&amp;VLOOKUP(BD52,Homework!D:J,3,FALSE)," "&amp;G52&amp;BE52&amp;VLOOKUP(BD52,Homework!D:J,5,FALSE)))</f>
        <v>#N/A</v>
      </c>
      <c r="BG52" s="87"/>
      <c r="BH52" s="87"/>
      <c r="BI52" s="87"/>
      <c r="BJ52" s="87"/>
      <c r="BK52" s="87"/>
      <c r="BL52" s="87"/>
      <c r="BM52" s="88"/>
      <c r="BN52" s="88"/>
      <c r="BO52" s="184" t="s">
        <v>26</v>
      </c>
      <c r="BP52" s="185" t="e">
        <f>VLOOKUP(BO52,Code!$B$45:$D$48,2,FALSE)</f>
        <v>#N/A</v>
      </c>
      <c r="BQ52" s="186" t="e">
        <f>VLOOKUP(BO52,Code!$B$45:$D$48,3,FALSE)</f>
        <v>#N/A</v>
      </c>
      <c r="BR52" s="186" t="e">
        <f t="shared" ca="1" si="21"/>
        <v>#N/A</v>
      </c>
      <c r="BS52" s="186"/>
      <c r="BT52" s="187" t="s">
        <v>219</v>
      </c>
      <c r="BU52" s="187" t="s">
        <v>219</v>
      </c>
      <c r="BV52" s="187" t="s">
        <v>219</v>
      </c>
      <c r="BW52" s="195"/>
      <c r="BX52" s="195"/>
      <c r="BY52" s="157" t="str">
        <f t="shared" ca="1" si="22"/>
        <v/>
      </c>
      <c r="BZ52" s="157" t="str">
        <f t="shared" ca="1" si="23"/>
        <v/>
      </c>
      <c r="CA52" s="132" t="str">
        <f t="shared" ca="1" si="44"/>
        <v xml:space="preserve"> </v>
      </c>
      <c r="CB52" s="88"/>
      <c r="CC52" s="124">
        <v>44</v>
      </c>
      <c r="CD52" s="125" t="e">
        <f>HLOOKUP(Report!CC52,Behaviour!$H$2:$K$3,2,FALSE)</f>
        <v>#N/A</v>
      </c>
      <c r="CE52" s="126" t="e">
        <f t="shared" ca="1" si="24"/>
        <v>#N/A</v>
      </c>
      <c r="CF52" s="127" t="e">
        <f ca="1">CE52+VLOOKUP(CC52,Code!$B$2:$C$6,2,FALSE)</f>
        <v>#N/A</v>
      </c>
      <c r="CG52" s="128" t="e">
        <f ca="1">IF(CC52=0,"",IF(I52="F",AC52&amp;" "&amp;VLOOKUP(CF52,Behaviour!D:I,2,FALSE)&amp;" ",AC52&amp;" "&amp;VLOOKUP(CF52,Behaviour!D:I,4,FALSE)&amp;" "))</f>
        <v>#N/A</v>
      </c>
      <c r="CH52" s="89"/>
      <c r="CI52" s="89"/>
      <c r="CJ52" s="266" t="s">
        <v>26</v>
      </c>
      <c r="CK52" s="266"/>
      <c r="CL52" s="89" t="e">
        <f>IF(CJ52=0,"",VLOOKUP(CJ52,Code!$B$59:$D$61,2,FALSE))</f>
        <v>#N/A</v>
      </c>
      <c r="CM52" s="89" t="e">
        <f>IF(CJ52=0,"",VLOOKUP(CJ52,Code!$B$59:$D$61,3,FALSE))</f>
        <v>#N/A</v>
      </c>
      <c r="CN52" s="89" t="e">
        <f t="shared" ca="1" si="25"/>
        <v>#N/A</v>
      </c>
      <c r="CO52" s="89" t="e">
        <f t="shared" ca="1" si="45"/>
        <v>#N/A</v>
      </c>
      <c r="CP52" s="89" t="e">
        <f t="shared" ca="1" si="46"/>
        <v>#N/A</v>
      </c>
      <c r="CQ52" s="89" t="e">
        <f t="shared" ca="1" si="26"/>
        <v>#N/A</v>
      </c>
      <c r="CR52" s="89" t="str">
        <f t="shared" ca="1" si="27"/>
        <v/>
      </c>
      <c r="CS52" s="89"/>
      <c r="CT52" s="89"/>
      <c r="CU52" s="89" t="str">
        <f t="shared" ca="1" si="8"/>
        <v/>
      </c>
      <c r="CV52" s="89"/>
      <c r="CW52" s="89"/>
      <c r="CX52" s="183">
        <v>1</v>
      </c>
      <c r="CY52" s="22">
        <f t="shared" si="29"/>
        <v>10</v>
      </c>
      <c r="CZ52" s="22"/>
      <c r="DA52" s="22"/>
      <c r="DB52" s="182" t="s">
        <v>26</v>
      </c>
      <c r="DC52" s="108" t="e">
        <f t="shared" si="30"/>
        <v>#VALUE!</v>
      </c>
      <c r="DD52" s="112" t="e">
        <f>VLOOKUP(Report!DC52,Code!$B$24:$C$32,2,FALSE)</f>
        <v>#VALUE!</v>
      </c>
      <c r="DE52" s="108" t="e">
        <f>VLOOKUP(Report!DC52,Code!$B$24:$D$32,3,FALSE)</f>
        <v>#VALUE!</v>
      </c>
      <c r="DF52" s="108" t="e">
        <f t="shared" ca="1" si="31"/>
        <v>#VALUE!</v>
      </c>
      <c r="DG52" s="108" t="e">
        <f t="shared" ca="1" si="47"/>
        <v>#VALUE!</v>
      </c>
      <c r="DH52" s="169" t="e">
        <f t="shared" ca="1" si="48"/>
        <v>#VALUE!</v>
      </c>
      <c r="DI52" s="170"/>
      <c r="DJ52" s="170"/>
      <c r="DK52" s="170"/>
      <c r="DL52" s="170"/>
      <c r="DM52" s="88"/>
      <c r="DN52" s="88"/>
      <c r="DO52" s="177" t="s">
        <v>26</v>
      </c>
      <c r="DP52" s="178" t="e">
        <f>VLOOKUP(Report!DO52,Code!$B$40:$D$42,2,FALSE)</f>
        <v>#N/A</v>
      </c>
      <c r="DQ52" s="179" t="e">
        <f>VLOOKUP(Report!DO52,Code!$B$40:$D$42,3,FALSE)</f>
        <v>#N/A</v>
      </c>
      <c r="DR52" s="180" t="e">
        <f t="shared" ca="1" si="35"/>
        <v>#N/A</v>
      </c>
      <c r="DS52" s="221"/>
      <c r="DT52" s="222" t="e">
        <f t="shared" ca="1" si="33"/>
        <v>#N/A</v>
      </c>
      <c r="DU52" s="181" t="s">
        <v>208</v>
      </c>
      <c r="DV52" s="181" t="s">
        <v>208</v>
      </c>
      <c r="DW52" s="181" t="s">
        <v>208</v>
      </c>
      <c r="DX52" s="115" t="str">
        <f t="shared" si="13"/>
        <v/>
      </c>
      <c r="DY52" s="115"/>
      <c r="DZ52" s="115"/>
      <c r="EA52" s="115"/>
      <c r="EB52" s="98"/>
      <c r="EC52" s="98" t="str">
        <f t="shared" si="49"/>
        <v/>
      </c>
      <c r="ED52" s="192" t="str">
        <f t="shared" si="53"/>
        <v/>
      </c>
    </row>
    <row r="53" spans="7:134" s="223" customFormat="1" ht="115.5" hidden="1" customHeight="1" thickTop="1" thickBot="1" x14ac:dyDescent="0.45">
      <c r="G53" s="199"/>
      <c r="H53" s="238"/>
      <c r="I53" s="190"/>
      <c r="J53" s="193"/>
      <c r="K53" s="193"/>
      <c r="L53" s="193"/>
      <c r="M53" s="193"/>
      <c r="N53" s="193"/>
      <c r="O53" s="193"/>
      <c r="P53" s="193"/>
      <c r="Q53" s="193"/>
      <c r="R53" s="193"/>
      <c r="S53" s="193"/>
      <c r="T53" s="90"/>
      <c r="U53" s="95" t="str">
        <f t="shared" si="15"/>
        <v>Type_2</v>
      </c>
      <c r="V53" s="254"/>
      <c r="W53" s="255" t="e">
        <f t="shared" ca="1" si="50"/>
        <v>#N/A</v>
      </c>
      <c r="X53" s="255"/>
      <c r="Y53" s="47" t="e">
        <f t="shared" ca="1" si="51"/>
        <v>#N/A</v>
      </c>
      <c r="Z53" s="47" t="e">
        <f t="shared" ca="1" si="52"/>
        <v>#N/A</v>
      </c>
      <c r="AA53" s="47"/>
      <c r="AB53" s="82" t="str">
        <f t="shared" si="54"/>
        <v>he</v>
      </c>
      <c r="AC53" s="82" t="str">
        <f t="shared" si="55"/>
        <v>He</v>
      </c>
      <c r="AD53" s="82" t="str">
        <f t="shared" si="41"/>
        <v>his</v>
      </c>
      <c r="AE53" s="83" t="str">
        <f t="shared" si="42"/>
        <v>His</v>
      </c>
      <c r="AF53" s="94"/>
      <c r="AG53" s="94"/>
      <c r="AH53" s="191" t="s">
        <v>26</v>
      </c>
      <c r="AI53" s="84" t="e">
        <f>HLOOKUP(Report!AH53,Person!$H$2:$L$3,2,FALSE)</f>
        <v>#N/A</v>
      </c>
      <c r="AJ53" s="85" t="e">
        <f t="shared" ca="1" si="19"/>
        <v>#N/A</v>
      </c>
      <c r="AK53" s="86" t="e">
        <f ca="1">IF(AH53=0,"",AJ53+VLOOKUP(AH53,Code!$B$2:$C$6,2,FALSE))</f>
        <v>#N/A</v>
      </c>
      <c r="AL53" s="143" t="e">
        <f ca="1">IF(AH53=0,"",IF(I53="F",G53&amp;" "&amp;VLOOKUP(AK53,Person!D:I,2,FALSE),G53&amp;" "&amp;VLOOKUP(AK53,Person!D:I,4,FALSE)))</f>
        <v>#N/A</v>
      </c>
      <c r="AM53" s="89"/>
      <c r="AN53" s="89"/>
      <c r="AO53" s="89"/>
      <c r="AP53" s="89"/>
      <c r="AQ53" s="89"/>
      <c r="AR53" s="89"/>
      <c r="AS53" s="88"/>
      <c r="AT53" s="189">
        <v>2</v>
      </c>
      <c r="AU53" s="147" t="str">
        <f>VLOOKUP(AT53,Code!$B$51:$D$55,2,FALSE)</f>
        <v>Behaviour_1</v>
      </c>
      <c r="AV53" s="88">
        <f ca="1">RANDBETWEEN(1,VLOOKUP(AT53,Code!$B$51:$D$55,3,FALSE))</f>
        <v>3</v>
      </c>
      <c r="AW53" s="89"/>
      <c r="AX53" s="143" t="str">
        <f t="shared" ca="1" si="43"/>
        <v xml:space="preserve"> He shows good citizenship by assisting other students find errors in their work. This demonstrates secure subject understanding.</v>
      </c>
      <c r="AY53" s="88"/>
      <c r="AZ53" s="88"/>
      <c r="BA53" s="188" t="s">
        <v>26</v>
      </c>
      <c r="BB53" s="84" t="e">
        <f>HLOOKUP(Report!BA53,Homework!$I$2:$L$3,2,FALSE)</f>
        <v>#N/A</v>
      </c>
      <c r="BC53" s="85" t="e">
        <f t="shared" ca="1" si="20"/>
        <v>#N/A</v>
      </c>
      <c r="BD53" s="86" t="e">
        <f ca="1">IF(BA53=0,"",BC53+VLOOKUP(BA53,Code!$B$2:$C$6,2,FALSE))</f>
        <v>#N/A</v>
      </c>
      <c r="BE53" s="86" t="e">
        <f ca="1">IF(AND(VLOOKUP(BD53,Homework!D:J,2,FALSE)="'s ",RIGHT(G53,1)="s"),"' ",IF(VLOOKUP(BD53,Homework!D:J,2,FALSE)="'s ","'s "," "))</f>
        <v>#N/A</v>
      </c>
      <c r="BF53" s="87" t="e">
        <f ca="1">IF(BA53=0,"",IF(I53="F"," "&amp;G53&amp;BE53&amp;VLOOKUP(BD53,Homework!D:J,3,FALSE)," "&amp;G53&amp;BE53&amp;VLOOKUP(BD53,Homework!D:J,5,FALSE)))</f>
        <v>#N/A</v>
      </c>
      <c r="BG53" s="87"/>
      <c r="BH53" s="87"/>
      <c r="BI53" s="87"/>
      <c r="BJ53" s="87"/>
      <c r="BK53" s="87"/>
      <c r="BL53" s="87"/>
      <c r="BM53" s="88"/>
      <c r="BN53" s="88"/>
      <c r="BO53" s="184" t="s">
        <v>26</v>
      </c>
      <c r="BP53" s="185" t="e">
        <f>VLOOKUP(BO53,Code!$B$45:$D$48,2,FALSE)</f>
        <v>#N/A</v>
      </c>
      <c r="BQ53" s="186" t="e">
        <f>VLOOKUP(BO53,Code!$B$45:$D$48,3,FALSE)</f>
        <v>#N/A</v>
      </c>
      <c r="BR53" s="186" t="e">
        <f t="shared" ca="1" si="21"/>
        <v>#N/A</v>
      </c>
      <c r="BS53" s="186"/>
      <c r="BT53" s="187" t="s">
        <v>219</v>
      </c>
      <c r="BU53" s="187" t="s">
        <v>219</v>
      </c>
      <c r="BV53" s="187" t="s">
        <v>219</v>
      </c>
      <c r="BW53" s="195"/>
      <c r="BX53" s="195"/>
      <c r="BY53" s="157" t="str">
        <f t="shared" ca="1" si="22"/>
        <v/>
      </c>
      <c r="BZ53" s="157" t="str">
        <f t="shared" ca="1" si="23"/>
        <v/>
      </c>
      <c r="CA53" s="132" t="str">
        <f t="shared" ca="1" si="44"/>
        <v xml:space="preserve"> </v>
      </c>
      <c r="CB53" s="88"/>
      <c r="CC53" s="124">
        <v>45</v>
      </c>
      <c r="CD53" s="125" t="e">
        <f>HLOOKUP(Report!CC53,Behaviour!$H$2:$K$3,2,FALSE)</f>
        <v>#N/A</v>
      </c>
      <c r="CE53" s="126" t="e">
        <f t="shared" ca="1" si="24"/>
        <v>#N/A</v>
      </c>
      <c r="CF53" s="127" t="e">
        <f ca="1">CE53+VLOOKUP(CC53,Code!$B$2:$C$6,2,FALSE)</f>
        <v>#N/A</v>
      </c>
      <c r="CG53" s="128" t="e">
        <f ca="1">IF(CC53=0,"",IF(I53="F",AC53&amp;" "&amp;VLOOKUP(CF53,Behaviour!D:I,2,FALSE)&amp;" ",AC53&amp;" "&amp;VLOOKUP(CF53,Behaviour!D:I,4,FALSE)&amp;" "))</f>
        <v>#N/A</v>
      </c>
      <c r="CH53" s="89"/>
      <c r="CI53" s="89"/>
      <c r="CJ53" s="266" t="s">
        <v>26</v>
      </c>
      <c r="CK53" s="266"/>
      <c r="CL53" s="89" t="e">
        <f>IF(CJ53=0,"",VLOOKUP(CJ53,Code!$B$59:$D$61,2,FALSE))</f>
        <v>#N/A</v>
      </c>
      <c r="CM53" s="89" t="e">
        <f>IF(CJ53=0,"",VLOOKUP(CJ53,Code!$B$59:$D$61,3,FALSE))</f>
        <v>#N/A</v>
      </c>
      <c r="CN53" s="89" t="e">
        <f t="shared" ca="1" si="25"/>
        <v>#N/A</v>
      </c>
      <c r="CO53" s="89" t="e">
        <f t="shared" ca="1" si="45"/>
        <v>#N/A</v>
      </c>
      <c r="CP53" s="89" t="e">
        <f t="shared" ca="1" si="46"/>
        <v>#N/A</v>
      </c>
      <c r="CQ53" s="89" t="e">
        <f t="shared" ca="1" si="26"/>
        <v>#N/A</v>
      </c>
      <c r="CR53" s="89" t="str">
        <f t="shared" ca="1" si="27"/>
        <v/>
      </c>
      <c r="CS53" s="89"/>
      <c r="CT53" s="89"/>
      <c r="CU53" s="89" t="str">
        <f t="shared" ca="1" si="8"/>
        <v/>
      </c>
      <c r="CV53" s="89"/>
      <c r="CW53" s="89"/>
      <c r="CX53" s="183">
        <v>1</v>
      </c>
      <c r="CY53" s="22">
        <f t="shared" si="29"/>
        <v>10</v>
      </c>
      <c r="CZ53" s="22"/>
      <c r="DA53" s="22"/>
      <c r="DB53" s="182" t="s">
        <v>26</v>
      </c>
      <c r="DC53" s="108" t="e">
        <f t="shared" si="30"/>
        <v>#VALUE!</v>
      </c>
      <c r="DD53" s="112" t="e">
        <f>VLOOKUP(Report!DC53,Code!$B$24:$C$32,2,FALSE)</f>
        <v>#VALUE!</v>
      </c>
      <c r="DE53" s="108" t="e">
        <f>VLOOKUP(Report!DC53,Code!$B$24:$D$32,3,FALSE)</f>
        <v>#VALUE!</v>
      </c>
      <c r="DF53" s="108" t="e">
        <f t="shared" ca="1" si="31"/>
        <v>#VALUE!</v>
      </c>
      <c r="DG53" s="108" t="e">
        <f t="shared" ca="1" si="47"/>
        <v>#VALUE!</v>
      </c>
      <c r="DH53" s="169" t="e">
        <f t="shared" ca="1" si="48"/>
        <v>#VALUE!</v>
      </c>
      <c r="DI53" s="170"/>
      <c r="DJ53" s="170"/>
      <c r="DK53" s="170"/>
      <c r="DL53" s="170"/>
      <c r="DM53" s="88"/>
      <c r="DN53" s="88"/>
      <c r="DO53" s="177" t="s">
        <v>26</v>
      </c>
      <c r="DP53" s="178" t="e">
        <f>VLOOKUP(Report!DO53,Code!$B$40:$D$42,2,FALSE)</f>
        <v>#N/A</v>
      </c>
      <c r="DQ53" s="179" t="e">
        <f>VLOOKUP(Report!DO53,Code!$B$40:$D$42,3,FALSE)</f>
        <v>#N/A</v>
      </c>
      <c r="DR53" s="180" t="e">
        <f t="shared" ca="1" si="35"/>
        <v>#N/A</v>
      </c>
      <c r="DS53" s="221"/>
      <c r="DT53" s="222" t="e">
        <f t="shared" ca="1" si="33"/>
        <v>#N/A</v>
      </c>
      <c r="DU53" s="181" t="s">
        <v>208</v>
      </c>
      <c r="DV53" s="181" t="s">
        <v>208</v>
      </c>
      <c r="DW53" s="181" t="s">
        <v>208</v>
      </c>
      <c r="DX53" s="115" t="str">
        <f t="shared" si="13"/>
        <v/>
      </c>
      <c r="DY53" s="115"/>
      <c r="DZ53" s="115"/>
      <c r="EA53" s="115"/>
      <c r="EB53" s="98"/>
      <c r="EC53" s="98" t="str">
        <f t="shared" si="49"/>
        <v/>
      </c>
      <c r="ED53" s="192" t="str">
        <f t="shared" si="53"/>
        <v/>
      </c>
    </row>
    <row r="54" spans="7:134" s="223" customFormat="1" ht="115.5" hidden="1" customHeight="1" thickTop="1" thickBot="1" x14ac:dyDescent="0.45">
      <c r="G54" s="199"/>
      <c r="H54" s="238"/>
      <c r="I54" s="190"/>
      <c r="J54" s="193"/>
      <c r="K54" s="193"/>
      <c r="L54" s="193"/>
      <c r="M54" s="193"/>
      <c r="N54" s="193"/>
      <c r="O54" s="193"/>
      <c r="P54" s="193"/>
      <c r="Q54" s="193"/>
      <c r="R54" s="193"/>
      <c r="S54" s="193"/>
      <c r="T54" s="90"/>
      <c r="U54" s="95" t="str">
        <f t="shared" si="15"/>
        <v>Type_2</v>
      </c>
      <c r="V54" s="254"/>
      <c r="W54" s="255" t="e">
        <f t="shared" ca="1" si="50"/>
        <v>#N/A</v>
      </c>
      <c r="X54" s="255"/>
      <c r="Y54" s="47" t="e">
        <f t="shared" ca="1" si="51"/>
        <v>#N/A</v>
      </c>
      <c r="Z54" s="47" t="e">
        <f t="shared" ca="1" si="52"/>
        <v>#N/A</v>
      </c>
      <c r="AA54" s="47"/>
      <c r="AB54" s="82" t="str">
        <f t="shared" si="54"/>
        <v>he</v>
      </c>
      <c r="AC54" s="82" t="str">
        <f t="shared" si="55"/>
        <v>He</v>
      </c>
      <c r="AD54" s="82" t="str">
        <f t="shared" si="41"/>
        <v>his</v>
      </c>
      <c r="AE54" s="83" t="str">
        <f t="shared" si="42"/>
        <v>His</v>
      </c>
      <c r="AF54" s="94"/>
      <c r="AG54" s="94"/>
      <c r="AH54" s="191" t="s">
        <v>26</v>
      </c>
      <c r="AI54" s="84" t="e">
        <f>HLOOKUP(Report!AH54,Person!$H$2:$L$3,2,FALSE)</f>
        <v>#N/A</v>
      </c>
      <c r="AJ54" s="85" t="e">
        <f t="shared" ca="1" si="19"/>
        <v>#N/A</v>
      </c>
      <c r="AK54" s="86" t="e">
        <f ca="1">IF(AH54=0,"",AJ54+VLOOKUP(AH54,Code!$B$2:$C$6,2,FALSE))</f>
        <v>#N/A</v>
      </c>
      <c r="AL54" s="143" t="e">
        <f ca="1">IF(AH54=0,"",IF(I54="F",G54&amp;" "&amp;VLOOKUP(AK54,Person!D:I,2,FALSE),G54&amp;" "&amp;VLOOKUP(AK54,Person!D:I,4,FALSE)))</f>
        <v>#N/A</v>
      </c>
      <c r="AM54" s="89"/>
      <c r="AN54" s="89"/>
      <c r="AO54" s="89"/>
      <c r="AP54" s="89"/>
      <c r="AQ54" s="89"/>
      <c r="AR54" s="89"/>
      <c r="AS54" s="88"/>
      <c r="AT54" s="189">
        <v>2</v>
      </c>
      <c r="AU54" s="147" t="str">
        <f>VLOOKUP(AT54,Code!$B$51:$D$55,2,FALSE)</f>
        <v>Behaviour_1</v>
      </c>
      <c r="AV54" s="88">
        <f ca="1">RANDBETWEEN(1,VLOOKUP(AT54,Code!$B$51:$D$55,3,FALSE))</f>
        <v>2</v>
      </c>
      <c r="AW54" s="89"/>
      <c r="AX54" s="143" t="str">
        <f t="shared" ca="1" si="43"/>
        <v xml:space="preserve"> He shows good citizenship by assisting other students to correct their work. This demonstrates secure subject understanding.</v>
      </c>
      <c r="AY54" s="88"/>
      <c r="AZ54" s="88"/>
      <c r="BA54" s="188" t="s">
        <v>26</v>
      </c>
      <c r="BB54" s="84" t="e">
        <f>HLOOKUP(Report!BA54,Homework!$I$2:$L$3,2,FALSE)</f>
        <v>#N/A</v>
      </c>
      <c r="BC54" s="85" t="e">
        <f t="shared" ca="1" si="20"/>
        <v>#N/A</v>
      </c>
      <c r="BD54" s="86" t="e">
        <f ca="1">IF(BA54=0,"",BC54+VLOOKUP(BA54,Code!$B$2:$C$6,2,FALSE))</f>
        <v>#N/A</v>
      </c>
      <c r="BE54" s="86" t="e">
        <f ca="1">IF(AND(VLOOKUP(BD54,Homework!D:J,2,FALSE)="'s ",RIGHT(G54,1)="s"),"' ",IF(VLOOKUP(BD54,Homework!D:J,2,FALSE)="'s ","'s "," "))</f>
        <v>#N/A</v>
      </c>
      <c r="BF54" s="87" t="e">
        <f ca="1">IF(BA54=0,"",IF(I54="F"," "&amp;G54&amp;BE54&amp;VLOOKUP(BD54,Homework!D:J,3,FALSE)," "&amp;G54&amp;BE54&amp;VLOOKUP(BD54,Homework!D:J,5,FALSE)))</f>
        <v>#N/A</v>
      </c>
      <c r="BG54" s="87"/>
      <c r="BH54" s="87"/>
      <c r="BI54" s="87"/>
      <c r="BJ54" s="87"/>
      <c r="BK54" s="87"/>
      <c r="BL54" s="87"/>
      <c r="BM54" s="88"/>
      <c r="BN54" s="88"/>
      <c r="BO54" s="184" t="s">
        <v>26</v>
      </c>
      <c r="BP54" s="185" t="e">
        <f>VLOOKUP(BO54,Code!$B$45:$D$48,2,FALSE)</f>
        <v>#N/A</v>
      </c>
      <c r="BQ54" s="186" t="e">
        <f>VLOOKUP(BO54,Code!$B$45:$D$48,3,FALSE)</f>
        <v>#N/A</v>
      </c>
      <c r="BR54" s="186" t="e">
        <f t="shared" ca="1" si="21"/>
        <v>#N/A</v>
      </c>
      <c r="BS54" s="186"/>
      <c r="BT54" s="187" t="s">
        <v>219</v>
      </c>
      <c r="BU54" s="187" t="s">
        <v>219</v>
      </c>
      <c r="BV54" s="187" t="s">
        <v>219</v>
      </c>
      <c r="BW54" s="195"/>
      <c r="BX54" s="195"/>
      <c r="BY54" s="157" t="str">
        <f t="shared" ca="1" si="22"/>
        <v/>
      </c>
      <c r="BZ54" s="157" t="str">
        <f t="shared" ca="1" si="23"/>
        <v/>
      </c>
      <c r="CA54" s="132" t="str">
        <f t="shared" ca="1" si="44"/>
        <v xml:space="preserve"> </v>
      </c>
      <c r="CB54" s="88"/>
      <c r="CC54" s="124">
        <v>46</v>
      </c>
      <c r="CD54" s="125" t="e">
        <f>HLOOKUP(Report!CC54,Behaviour!$H$2:$K$3,2,FALSE)</f>
        <v>#N/A</v>
      </c>
      <c r="CE54" s="126" t="e">
        <f t="shared" ca="1" si="24"/>
        <v>#N/A</v>
      </c>
      <c r="CF54" s="127" t="e">
        <f ca="1">CE54+VLOOKUP(CC54,Code!$B$2:$C$6,2,FALSE)</f>
        <v>#N/A</v>
      </c>
      <c r="CG54" s="128" t="e">
        <f ca="1">IF(CC54=0,"",IF(I54="F",AC54&amp;" "&amp;VLOOKUP(CF54,Behaviour!D:I,2,FALSE)&amp;" ",AC54&amp;" "&amp;VLOOKUP(CF54,Behaviour!D:I,4,FALSE)&amp;" "))</f>
        <v>#N/A</v>
      </c>
      <c r="CH54" s="89"/>
      <c r="CI54" s="89"/>
      <c r="CJ54" s="266" t="s">
        <v>26</v>
      </c>
      <c r="CK54" s="266"/>
      <c r="CL54" s="89" t="e">
        <f>IF(CJ54=0,"",VLOOKUP(CJ54,Code!$B$59:$D$61,2,FALSE))</f>
        <v>#N/A</v>
      </c>
      <c r="CM54" s="89" t="e">
        <f>IF(CJ54=0,"",VLOOKUP(CJ54,Code!$B$59:$D$61,3,FALSE))</f>
        <v>#N/A</v>
      </c>
      <c r="CN54" s="89" t="e">
        <f t="shared" ca="1" si="25"/>
        <v>#N/A</v>
      </c>
      <c r="CO54" s="89" t="e">
        <f t="shared" ca="1" si="45"/>
        <v>#N/A</v>
      </c>
      <c r="CP54" s="89" t="e">
        <f t="shared" ca="1" si="46"/>
        <v>#N/A</v>
      </c>
      <c r="CQ54" s="89" t="e">
        <f t="shared" ca="1" si="26"/>
        <v>#N/A</v>
      </c>
      <c r="CR54" s="89" t="str">
        <f t="shared" ca="1" si="27"/>
        <v/>
      </c>
      <c r="CS54" s="89"/>
      <c r="CT54" s="89"/>
      <c r="CU54" s="89" t="str">
        <f t="shared" ca="1" si="8"/>
        <v/>
      </c>
      <c r="CV54" s="89"/>
      <c r="CW54" s="89"/>
      <c r="CX54" s="183">
        <v>1</v>
      </c>
      <c r="CY54" s="22">
        <f t="shared" si="29"/>
        <v>10</v>
      </c>
      <c r="CZ54" s="22"/>
      <c r="DA54" s="22"/>
      <c r="DB54" s="182" t="s">
        <v>26</v>
      </c>
      <c r="DC54" s="108" t="e">
        <f t="shared" si="30"/>
        <v>#VALUE!</v>
      </c>
      <c r="DD54" s="112" t="e">
        <f>VLOOKUP(Report!DC54,Code!$B$24:$C$32,2,FALSE)</f>
        <v>#VALUE!</v>
      </c>
      <c r="DE54" s="108" t="e">
        <f>VLOOKUP(Report!DC54,Code!$B$24:$D$32,3,FALSE)</f>
        <v>#VALUE!</v>
      </c>
      <c r="DF54" s="108" t="e">
        <f t="shared" ca="1" si="31"/>
        <v>#VALUE!</v>
      </c>
      <c r="DG54" s="108" t="e">
        <f t="shared" ca="1" si="47"/>
        <v>#VALUE!</v>
      </c>
      <c r="DH54" s="169" t="e">
        <f t="shared" ca="1" si="48"/>
        <v>#VALUE!</v>
      </c>
      <c r="DI54" s="170"/>
      <c r="DJ54" s="170"/>
      <c r="DK54" s="170"/>
      <c r="DL54" s="170"/>
      <c r="DM54" s="88"/>
      <c r="DN54" s="88"/>
      <c r="DO54" s="177" t="s">
        <v>26</v>
      </c>
      <c r="DP54" s="178" t="e">
        <f>VLOOKUP(Report!DO54,Code!$B$40:$D$42,2,FALSE)</f>
        <v>#N/A</v>
      </c>
      <c r="DQ54" s="179" t="e">
        <f>VLOOKUP(Report!DO54,Code!$B$40:$D$42,3,FALSE)</f>
        <v>#N/A</v>
      </c>
      <c r="DR54" s="180" t="e">
        <f t="shared" ca="1" si="35"/>
        <v>#N/A</v>
      </c>
      <c r="DS54" s="221"/>
      <c r="DT54" s="222" t="e">
        <f t="shared" ca="1" si="33"/>
        <v>#N/A</v>
      </c>
      <c r="DU54" s="181" t="s">
        <v>208</v>
      </c>
      <c r="DV54" s="181" t="s">
        <v>208</v>
      </c>
      <c r="DW54" s="181" t="s">
        <v>208</v>
      </c>
      <c r="DX54" s="115" t="str">
        <f t="shared" si="13"/>
        <v/>
      </c>
      <c r="DY54" s="115"/>
      <c r="DZ54" s="115"/>
      <c r="EA54" s="115"/>
      <c r="EB54" s="98"/>
      <c r="EC54" s="98" t="str">
        <f t="shared" si="49"/>
        <v/>
      </c>
      <c r="ED54" s="192" t="str">
        <f t="shared" si="53"/>
        <v/>
      </c>
    </row>
    <row r="55" spans="7:134" s="223" customFormat="1" ht="115.5" hidden="1" customHeight="1" thickTop="1" thickBot="1" x14ac:dyDescent="0.45">
      <c r="G55" s="199"/>
      <c r="H55" s="238"/>
      <c r="I55" s="190"/>
      <c r="J55" s="193"/>
      <c r="K55" s="193"/>
      <c r="L55" s="193"/>
      <c r="M55" s="193"/>
      <c r="N55" s="193"/>
      <c r="O55" s="193"/>
      <c r="P55" s="193"/>
      <c r="Q55" s="193"/>
      <c r="R55" s="193"/>
      <c r="S55" s="193"/>
      <c r="T55" s="90"/>
      <c r="U55" s="95" t="str">
        <f t="shared" si="15"/>
        <v>Type_2</v>
      </c>
      <c r="V55" s="254"/>
      <c r="W55" s="255" t="e">
        <f t="shared" ca="1" si="50"/>
        <v>#N/A</v>
      </c>
      <c r="X55" s="255"/>
      <c r="Y55" s="47" t="e">
        <f t="shared" ca="1" si="51"/>
        <v>#N/A</v>
      </c>
      <c r="Z55" s="47" t="e">
        <f t="shared" ca="1" si="52"/>
        <v>#N/A</v>
      </c>
      <c r="AA55" s="47"/>
      <c r="AB55" s="82" t="str">
        <f t="shared" si="54"/>
        <v>he</v>
      </c>
      <c r="AC55" s="82" t="str">
        <f t="shared" si="55"/>
        <v>He</v>
      </c>
      <c r="AD55" s="82" t="str">
        <f t="shared" si="41"/>
        <v>his</v>
      </c>
      <c r="AE55" s="83" t="str">
        <f t="shared" si="42"/>
        <v>His</v>
      </c>
      <c r="AF55" s="94"/>
      <c r="AG55" s="94"/>
      <c r="AH55" s="191" t="s">
        <v>26</v>
      </c>
      <c r="AI55" s="84" t="e">
        <f>HLOOKUP(Report!AH55,Person!$H$2:$L$3,2,FALSE)</f>
        <v>#N/A</v>
      </c>
      <c r="AJ55" s="85" t="e">
        <f t="shared" ca="1" si="19"/>
        <v>#N/A</v>
      </c>
      <c r="AK55" s="86" t="e">
        <f ca="1">IF(AH55=0,"",AJ55+VLOOKUP(AH55,Code!$B$2:$C$6,2,FALSE))</f>
        <v>#N/A</v>
      </c>
      <c r="AL55" s="143" t="e">
        <f ca="1">IF(AH55=0,"",IF(I55="F",G55&amp;" "&amp;VLOOKUP(AK55,Person!D:I,2,FALSE),G55&amp;" "&amp;VLOOKUP(AK55,Person!D:I,4,FALSE)))</f>
        <v>#N/A</v>
      </c>
      <c r="AM55" s="89"/>
      <c r="AN55" s="89"/>
      <c r="AO55" s="89"/>
      <c r="AP55" s="89"/>
      <c r="AQ55" s="89"/>
      <c r="AR55" s="89"/>
      <c r="AS55" s="88"/>
      <c r="AT55" s="189">
        <v>2</v>
      </c>
      <c r="AU55" s="147" t="str">
        <f>VLOOKUP(AT55,Code!$B$51:$D$55,2,FALSE)</f>
        <v>Behaviour_1</v>
      </c>
      <c r="AV55" s="88">
        <f ca="1">RANDBETWEEN(1,VLOOKUP(AT55,Code!$B$51:$D$55,3,FALSE))</f>
        <v>2</v>
      </c>
      <c r="AW55" s="89"/>
      <c r="AX55" s="143" t="str">
        <f t="shared" ca="1" si="43"/>
        <v xml:space="preserve"> He shows good citizenship by assisting other students to correct their work. This demonstrates secure subject understanding.</v>
      </c>
      <c r="AY55" s="88"/>
      <c r="AZ55" s="88"/>
      <c r="BA55" s="188" t="s">
        <v>26</v>
      </c>
      <c r="BB55" s="84" t="e">
        <f>HLOOKUP(Report!BA55,Homework!$I$2:$L$3,2,FALSE)</f>
        <v>#N/A</v>
      </c>
      <c r="BC55" s="85" t="e">
        <f t="shared" ca="1" si="20"/>
        <v>#N/A</v>
      </c>
      <c r="BD55" s="86" t="e">
        <f ca="1">IF(BA55=0,"",BC55+VLOOKUP(BA55,Code!$B$2:$C$6,2,FALSE))</f>
        <v>#N/A</v>
      </c>
      <c r="BE55" s="86" t="e">
        <f ca="1">IF(AND(VLOOKUP(BD55,Homework!D:J,2,FALSE)="'s ",RIGHT(G55,1)="s"),"' ",IF(VLOOKUP(BD55,Homework!D:J,2,FALSE)="'s ","'s "," "))</f>
        <v>#N/A</v>
      </c>
      <c r="BF55" s="87" t="e">
        <f ca="1">IF(BA55=0,"",IF(I55="F"," "&amp;G55&amp;BE55&amp;VLOOKUP(BD55,Homework!D:J,3,FALSE)," "&amp;G55&amp;BE55&amp;VLOOKUP(BD55,Homework!D:J,5,FALSE)))</f>
        <v>#N/A</v>
      </c>
      <c r="BG55" s="87"/>
      <c r="BH55" s="87"/>
      <c r="BI55" s="87"/>
      <c r="BJ55" s="87"/>
      <c r="BK55" s="87"/>
      <c r="BL55" s="87"/>
      <c r="BM55" s="88"/>
      <c r="BN55" s="88"/>
      <c r="BO55" s="184" t="s">
        <v>26</v>
      </c>
      <c r="BP55" s="185" t="e">
        <f>VLOOKUP(BO55,Code!$B$45:$D$48,2,FALSE)</f>
        <v>#N/A</v>
      </c>
      <c r="BQ55" s="186" t="e">
        <f>VLOOKUP(BO55,Code!$B$45:$D$48,3,FALSE)</f>
        <v>#N/A</v>
      </c>
      <c r="BR55" s="186" t="e">
        <f t="shared" ca="1" si="21"/>
        <v>#N/A</v>
      </c>
      <c r="BS55" s="186"/>
      <c r="BT55" s="187" t="s">
        <v>219</v>
      </c>
      <c r="BU55" s="187" t="s">
        <v>219</v>
      </c>
      <c r="BV55" s="187" t="s">
        <v>219</v>
      </c>
      <c r="BW55" s="195"/>
      <c r="BX55" s="195"/>
      <c r="BY55" s="157" t="str">
        <f t="shared" ca="1" si="22"/>
        <v/>
      </c>
      <c r="BZ55" s="157" t="str">
        <f t="shared" ca="1" si="23"/>
        <v/>
      </c>
      <c r="CA55" s="132" t="str">
        <f t="shared" ca="1" si="44"/>
        <v xml:space="preserve"> </v>
      </c>
      <c r="CB55" s="88"/>
      <c r="CC55" s="124">
        <v>47</v>
      </c>
      <c r="CD55" s="125" t="e">
        <f>HLOOKUP(Report!CC55,Behaviour!$H$2:$K$3,2,FALSE)</f>
        <v>#N/A</v>
      </c>
      <c r="CE55" s="126" t="e">
        <f t="shared" ca="1" si="24"/>
        <v>#N/A</v>
      </c>
      <c r="CF55" s="127" t="e">
        <f ca="1">CE55+VLOOKUP(CC55,Code!$B$2:$C$6,2,FALSE)</f>
        <v>#N/A</v>
      </c>
      <c r="CG55" s="128" t="e">
        <f ca="1">IF(CC55=0,"",IF(I55="F",AC55&amp;" "&amp;VLOOKUP(CF55,Behaviour!D:I,2,FALSE)&amp;" ",AC55&amp;" "&amp;VLOOKUP(CF55,Behaviour!D:I,4,FALSE)&amp;" "))</f>
        <v>#N/A</v>
      </c>
      <c r="CH55" s="89"/>
      <c r="CI55" s="89"/>
      <c r="CJ55" s="266" t="s">
        <v>26</v>
      </c>
      <c r="CK55" s="266"/>
      <c r="CL55" s="89" t="e">
        <f>IF(CJ55=0,"",VLOOKUP(CJ55,Code!$B$59:$D$61,2,FALSE))</f>
        <v>#N/A</v>
      </c>
      <c r="CM55" s="89" t="e">
        <f>IF(CJ55=0,"",VLOOKUP(CJ55,Code!$B$59:$D$61,3,FALSE))</f>
        <v>#N/A</v>
      </c>
      <c r="CN55" s="89" t="e">
        <f t="shared" ca="1" si="25"/>
        <v>#N/A</v>
      </c>
      <c r="CO55" s="89" t="e">
        <f t="shared" ca="1" si="45"/>
        <v>#N/A</v>
      </c>
      <c r="CP55" s="89" t="e">
        <f t="shared" ca="1" si="46"/>
        <v>#N/A</v>
      </c>
      <c r="CQ55" s="89" t="e">
        <f t="shared" ca="1" si="26"/>
        <v>#N/A</v>
      </c>
      <c r="CR55" s="89" t="str">
        <f t="shared" ca="1" si="27"/>
        <v/>
      </c>
      <c r="CS55" s="89"/>
      <c r="CT55" s="89"/>
      <c r="CU55" s="89" t="str">
        <f t="shared" ca="1" si="8"/>
        <v/>
      </c>
      <c r="CV55" s="89"/>
      <c r="CW55" s="89"/>
      <c r="CX55" s="183">
        <v>1</v>
      </c>
      <c r="CY55" s="22">
        <f t="shared" si="29"/>
        <v>10</v>
      </c>
      <c r="CZ55" s="22"/>
      <c r="DA55" s="22"/>
      <c r="DB55" s="182" t="s">
        <v>26</v>
      </c>
      <c r="DC55" s="108" t="e">
        <f t="shared" si="30"/>
        <v>#VALUE!</v>
      </c>
      <c r="DD55" s="112" t="e">
        <f>VLOOKUP(Report!DC55,Code!$B$24:$C$32,2,FALSE)</f>
        <v>#VALUE!</v>
      </c>
      <c r="DE55" s="108" t="e">
        <f>VLOOKUP(Report!DC55,Code!$B$24:$D$32,3,FALSE)</f>
        <v>#VALUE!</v>
      </c>
      <c r="DF55" s="108" t="e">
        <f t="shared" ca="1" si="31"/>
        <v>#VALUE!</v>
      </c>
      <c r="DG55" s="108" t="e">
        <f t="shared" ca="1" si="47"/>
        <v>#VALUE!</v>
      </c>
      <c r="DH55" s="169" t="e">
        <f t="shared" ca="1" si="48"/>
        <v>#VALUE!</v>
      </c>
      <c r="DI55" s="170"/>
      <c r="DJ55" s="170"/>
      <c r="DK55" s="170"/>
      <c r="DL55" s="170"/>
      <c r="DM55" s="88"/>
      <c r="DN55" s="88"/>
      <c r="DO55" s="177" t="s">
        <v>26</v>
      </c>
      <c r="DP55" s="178" t="e">
        <f>VLOOKUP(Report!DO55,Code!$B$40:$D$42,2,FALSE)</f>
        <v>#N/A</v>
      </c>
      <c r="DQ55" s="179" t="e">
        <f>VLOOKUP(Report!DO55,Code!$B$40:$D$42,3,FALSE)</f>
        <v>#N/A</v>
      </c>
      <c r="DR55" s="180" t="e">
        <f t="shared" ca="1" si="35"/>
        <v>#N/A</v>
      </c>
      <c r="DS55" s="221"/>
      <c r="DT55" s="222" t="e">
        <f t="shared" ca="1" si="33"/>
        <v>#N/A</v>
      </c>
      <c r="DU55" s="181" t="s">
        <v>208</v>
      </c>
      <c r="DV55" s="181" t="s">
        <v>208</v>
      </c>
      <c r="DW55" s="181" t="s">
        <v>208</v>
      </c>
      <c r="DX55" s="115" t="str">
        <f t="shared" si="13"/>
        <v/>
      </c>
      <c r="DY55" s="115"/>
      <c r="DZ55" s="115"/>
      <c r="EA55" s="115"/>
      <c r="EB55" s="98"/>
      <c r="EC55" s="98" t="str">
        <f t="shared" si="49"/>
        <v/>
      </c>
      <c r="ED55" s="192" t="str">
        <f t="shared" si="53"/>
        <v/>
      </c>
    </row>
    <row r="56" spans="7:134" s="223" customFormat="1" ht="115.5" hidden="1" customHeight="1" thickTop="1" thickBot="1" x14ac:dyDescent="0.45">
      <c r="G56" s="199"/>
      <c r="H56" s="238"/>
      <c r="I56" s="190"/>
      <c r="J56" s="193"/>
      <c r="K56" s="193"/>
      <c r="L56" s="193"/>
      <c r="M56" s="193"/>
      <c r="N56" s="193"/>
      <c r="O56" s="193"/>
      <c r="P56" s="193"/>
      <c r="Q56" s="193"/>
      <c r="R56" s="193"/>
      <c r="S56" s="193"/>
      <c r="T56" s="90"/>
      <c r="U56" s="95" t="str">
        <f t="shared" si="15"/>
        <v>Type_2</v>
      </c>
      <c r="V56" s="254"/>
      <c r="W56" s="255" t="e">
        <f t="shared" ca="1" si="50"/>
        <v>#N/A</v>
      </c>
      <c r="X56" s="255"/>
      <c r="Y56" s="47" t="e">
        <f t="shared" ca="1" si="51"/>
        <v>#N/A</v>
      </c>
      <c r="Z56" s="47" t="e">
        <f t="shared" ca="1" si="52"/>
        <v>#N/A</v>
      </c>
      <c r="AA56" s="47"/>
      <c r="AB56" s="82" t="str">
        <f t="shared" si="54"/>
        <v>he</v>
      </c>
      <c r="AC56" s="82" t="str">
        <f t="shared" si="55"/>
        <v>He</v>
      </c>
      <c r="AD56" s="82" t="str">
        <f t="shared" si="41"/>
        <v>his</v>
      </c>
      <c r="AE56" s="83" t="str">
        <f t="shared" si="42"/>
        <v>His</v>
      </c>
      <c r="AF56" s="94"/>
      <c r="AG56" s="94"/>
      <c r="AH56" s="191" t="s">
        <v>26</v>
      </c>
      <c r="AI56" s="84" t="e">
        <f>HLOOKUP(Report!AH56,Person!$H$2:$L$3,2,FALSE)</f>
        <v>#N/A</v>
      </c>
      <c r="AJ56" s="85" t="e">
        <f t="shared" ca="1" si="19"/>
        <v>#N/A</v>
      </c>
      <c r="AK56" s="86" t="e">
        <f ca="1">IF(AH56=0,"",AJ56+VLOOKUP(AH56,Code!$B$2:$C$6,2,FALSE))</f>
        <v>#N/A</v>
      </c>
      <c r="AL56" s="143" t="e">
        <f ca="1">IF(AH56=0,"",IF(I56="F",G56&amp;" "&amp;VLOOKUP(AK56,Person!D:I,2,FALSE),G56&amp;" "&amp;VLOOKUP(AK56,Person!D:I,4,FALSE)))</f>
        <v>#N/A</v>
      </c>
      <c r="AM56" s="89"/>
      <c r="AN56" s="89"/>
      <c r="AO56" s="89"/>
      <c r="AP56" s="89"/>
      <c r="AQ56" s="89"/>
      <c r="AR56" s="89"/>
      <c r="AS56" s="88"/>
      <c r="AT56" s="189">
        <v>2</v>
      </c>
      <c r="AU56" s="147" t="str">
        <f>VLOOKUP(AT56,Code!$B$51:$D$55,2,FALSE)</f>
        <v>Behaviour_1</v>
      </c>
      <c r="AV56" s="88">
        <f ca="1">RANDBETWEEN(1,VLOOKUP(AT56,Code!$B$51:$D$55,3,FALSE))</f>
        <v>1</v>
      </c>
      <c r="AW56" s="89"/>
      <c r="AX56" s="143" t="str">
        <f t="shared" ca="1" si="43"/>
        <v xml:space="preserve"> He is always willing to help a classmate who has been unable to grasp a concept as quickly as himself. This demonstrates secure subject understanding.</v>
      </c>
      <c r="AY56" s="88"/>
      <c r="AZ56" s="88"/>
      <c r="BA56" s="188" t="s">
        <v>26</v>
      </c>
      <c r="BB56" s="84" t="e">
        <f>HLOOKUP(Report!BA56,Homework!$I$2:$L$3,2,FALSE)</f>
        <v>#N/A</v>
      </c>
      <c r="BC56" s="85" t="e">
        <f t="shared" ca="1" si="20"/>
        <v>#N/A</v>
      </c>
      <c r="BD56" s="86" t="e">
        <f ca="1">IF(BA56=0,"",BC56+VLOOKUP(BA56,Code!$B$2:$C$6,2,FALSE))</f>
        <v>#N/A</v>
      </c>
      <c r="BE56" s="86" t="e">
        <f ca="1">IF(AND(VLOOKUP(BD56,Homework!D:J,2,FALSE)="'s ",RIGHT(G56,1)="s"),"' ",IF(VLOOKUP(BD56,Homework!D:J,2,FALSE)="'s ","'s "," "))</f>
        <v>#N/A</v>
      </c>
      <c r="BF56" s="87" t="e">
        <f ca="1">IF(BA56=0,"",IF(I56="F"," "&amp;G56&amp;BE56&amp;VLOOKUP(BD56,Homework!D:J,3,FALSE)," "&amp;G56&amp;BE56&amp;VLOOKUP(BD56,Homework!D:J,5,FALSE)))</f>
        <v>#N/A</v>
      </c>
      <c r="BG56" s="87"/>
      <c r="BH56" s="87"/>
      <c r="BI56" s="87"/>
      <c r="BJ56" s="87"/>
      <c r="BK56" s="87"/>
      <c r="BL56" s="87"/>
      <c r="BM56" s="88"/>
      <c r="BN56" s="88"/>
      <c r="BO56" s="184" t="s">
        <v>26</v>
      </c>
      <c r="BP56" s="185" t="e">
        <f>VLOOKUP(BO56,Code!$B$45:$D$48,2,FALSE)</f>
        <v>#N/A</v>
      </c>
      <c r="BQ56" s="186" t="e">
        <f>VLOOKUP(BO56,Code!$B$45:$D$48,3,FALSE)</f>
        <v>#N/A</v>
      </c>
      <c r="BR56" s="186" t="e">
        <f t="shared" ca="1" si="21"/>
        <v>#N/A</v>
      </c>
      <c r="BS56" s="186"/>
      <c r="BT56" s="187" t="s">
        <v>219</v>
      </c>
      <c r="BU56" s="187" t="s">
        <v>219</v>
      </c>
      <c r="BV56" s="187" t="s">
        <v>219</v>
      </c>
      <c r="BW56" s="195"/>
      <c r="BX56" s="195"/>
      <c r="BY56" s="157" t="str">
        <f t="shared" ca="1" si="22"/>
        <v/>
      </c>
      <c r="BZ56" s="157" t="str">
        <f t="shared" ca="1" si="23"/>
        <v/>
      </c>
      <c r="CA56" s="132" t="str">
        <f t="shared" ca="1" si="44"/>
        <v xml:space="preserve"> </v>
      </c>
      <c r="CB56" s="88"/>
      <c r="CC56" s="124">
        <v>48</v>
      </c>
      <c r="CD56" s="125" t="e">
        <f>HLOOKUP(Report!CC56,Behaviour!$H$2:$K$3,2,FALSE)</f>
        <v>#N/A</v>
      </c>
      <c r="CE56" s="126" t="e">
        <f t="shared" ca="1" si="24"/>
        <v>#N/A</v>
      </c>
      <c r="CF56" s="127" t="e">
        <f ca="1">CE56+VLOOKUP(CC56,Code!$B$2:$C$6,2,FALSE)</f>
        <v>#N/A</v>
      </c>
      <c r="CG56" s="128" t="e">
        <f ca="1">IF(CC56=0,"",IF(I56="F",AC56&amp;" "&amp;VLOOKUP(CF56,Behaviour!D:I,2,FALSE)&amp;" ",AC56&amp;" "&amp;VLOOKUP(CF56,Behaviour!D:I,4,FALSE)&amp;" "))</f>
        <v>#N/A</v>
      </c>
      <c r="CH56" s="89"/>
      <c r="CI56" s="89"/>
      <c r="CJ56" s="266" t="s">
        <v>26</v>
      </c>
      <c r="CK56" s="266"/>
      <c r="CL56" s="89" t="e">
        <f>IF(CJ56=0,"",VLOOKUP(CJ56,Code!$B$59:$D$61,2,FALSE))</f>
        <v>#N/A</v>
      </c>
      <c r="CM56" s="89" t="e">
        <f>IF(CJ56=0,"",VLOOKUP(CJ56,Code!$B$59:$D$61,3,FALSE))</f>
        <v>#N/A</v>
      </c>
      <c r="CN56" s="89" t="e">
        <f t="shared" ca="1" si="25"/>
        <v>#N/A</v>
      </c>
      <c r="CO56" s="89" t="e">
        <f t="shared" ca="1" si="45"/>
        <v>#N/A</v>
      </c>
      <c r="CP56" s="89" t="e">
        <f t="shared" ca="1" si="46"/>
        <v>#N/A</v>
      </c>
      <c r="CQ56" s="89" t="e">
        <f t="shared" ca="1" si="26"/>
        <v>#N/A</v>
      </c>
      <c r="CR56" s="89" t="str">
        <f t="shared" ca="1" si="27"/>
        <v/>
      </c>
      <c r="CS56" s="89"/>
      <c r="CT56" s="89"/>
      <c r="CU56" s="89" t="str">
        <f t="shared" ca="1" si="8"/>
        <v/>
      </c>
      <c r="CV56" s="89"/>
      <c r="CW56" s="89"/>
      <c r="CX56" s="183">
        <v>1</v>
      </c>
      <c r="CY56" s="22">
        <f t="shared" si="29"/>
        <v>10</v>
      </c>
      <c r="CZ56" s="22"/>
      <c r="DA56" s="22"/>
      <c r="DB56" s="182" t="s">
        <v>26</v>
      </c>
      <c r="DC56" s="108" t="e">
        <f t="shared" si="30"/>
        <v>#VALUE!</v>
      </c>
      <c r="DD56" s="112" t="e">
        <f>VLOOKUP(Report!DC56,Code!$B$24:$C$32,2,FALSE)</f>
        <v>#VALUE!</v>
      </c>
      <c r="DE56" s="108" t="e">
        <f>VLOOKUP(Report!DC56,Code!$B$24:$D$32,3,FALSE)</f>
        <v>#VALUE!</v>
      </c>
      <c r="DF56" s="108" t="e">
        <f t="shared" ca="1" si="31"/>
        <v>#VALUE!</v>
      </c>
      <c r="DG56" s="108" t="e">
        <f t="shared" ca="1" si="47"/>
        <v>#VALUE!</v>
      </c>
      <c r="DH56" s="169" t="e">
        <f t="shared" ca="1" si="48"/>
        <v>#VALUE!</v>
      </c>
      <c r="DI56" s="170"/>
      <c r="DJ56" s="170"/>
      <c r="DK56" s="170"/>
      <c r="DL56" s="170"/>
      <c r="DM56" s="88"/>
      <c r="DN56" s="88"/>
      <c r="DO56" s="177" t="s">
        <v>26</v>
      </c>
      <c r="DP56" s="178" t="e">
        <f>VLOOKUP(Report!DO56,Code!$B$40:$D$42,2,FALSE)</f>
        <v>#N/A</v>
      </c>
      <c r="DQ56" s="179" t="e">
        <f>VLOOKUP(Report!DO56,Code!$B$40:$D$42,3,FALSE)</f>
        <v>#N/A</v>
      </c>
      <c r="DR56" s="180" t="e">
        <f t="shared" ca="1" si="35"/>
        <v>#N/A</v>
      </c>
      <c r="DS56" s="221"/>
      <c r="DT56" s="222" t="e">
        <f t="shared" ca="1" si="33"/>
        <v>#N/A</v>
      </c>
      <c r="DU56" s="181" t="s">
        <v>208</v>
      </c>
      <c r="DV56" s="181" t="s">
        <v>208</v>
      </c>
      <c r="DW56" s="181" t="s">
        <v>208</v>
      </c>
      <c r="DX56" s="115" t="str">
        <f t="shared" si="13"/>
        <v/>
      </c>
      <c r="DY56" s="115"/>
      <c r="DZ56" s="115"/>
      <c r="EA56" s="115"/>
      <c r="EB56" s="98"/>
      <c r="EC56" s="98" t="str">
        <f t="shared" si="49"/>
        <v/>
      </c>
      <c r="ED56" s="192" t="str">
        <f t="shared" si="53"/>
        <v/>
      </c>
    </row>
    <row r="57" spans="7:134" s="223" customFormat="1" ht="115.5" hidden="1" customHeight="1" thickTop="1" thickBot="1" x14ac:dyDescent="0.45">
      <c r="G57" s="199"/>
      <c r="H57" s="238"/>
      <c r="I57" s="190"/>
      <c r="J57" s="193"/>
      <c r="K57" s="193"/>
      <c r="L57" s="193"/>
      <c r="M57" s="193"/>
      <c r="N57" s="193"/>
      <c r="O57" s="193"/>
      <c r="P57" s="193"/>
      <c r="Q57" s="193"/>
      <c r="R57" s="193"/>
      <c r="S57" s="193"/>
      <c r="T57" s="90"/>
      <c r="U57" s="95" t="str">
        <f t="shared" si="15"/>
        <v>Type_2</v>
      </c>
      <c r="V57" s="254"/>
      <c r="W57" s="255" t="e">
        <f t="shared" ca="1" si="50"/>
        <v>#N/A</v>
      </c>
      <c r="X57" s="255"/>
      <c r="Y57" s="47" t="e">
        <f t="shared" ca="1" si="51"/>
        <v>#N/A</v>
      </c>
      <c r="Z57" s="47" t="e">
        <f t="shared" ca="1" si="52"/>
        <v>#N/A</v>
      </c>
      <c r="AA57" s="47"/>
      <c r="AB57" s="82" t="str">
        <f t="shared" si="54"/>
        <v>he</v>
      </c>
      <c r="AC57" s="82" t="str">
        <f t="shared" si="55"/>
        <v>He</v>
      </c>
      <c r="AD57" s="82" t="str">
        <f t="shared" si="41"/>
        <v>his</v>
      </c>
      <c r="AE57" s="83" t="str">
        <f t="shared" si="42"/>
        <v>His</v>
      </c>
      <c r="AF57" s="94"/>
      <c r="AG57" s="94"/>
      <c r="AH57" s="191" t="s">
        <v>26</v>
      </c>
      <c r="AI57" s="84" t="e">
        <f>HLOOKUP(Report!AH57,Person!$H$2:$L$3,2,FALSE)</f>
        <v>#N/A</v>
      </c>
      <c r="AJ57" s="85" t="e">
        <f t="shared" ca="1" si="19"/>
        <v>#N/A</v>
      </c>
      <c r="AK57" s="86" t="e">
        <f ca="1">IF(AH57=0,"",AJ57+VLOOKUP(AH57,Code!$B$2:$C$6,2,FALSE))</f>
        <v>#N/A</v>
      </c>
      <c r="AL57" s="143" t="e">
        <f ca="1">IF(AH57=0,"",IF(I57="F",G57&amp;" "&amp;VLOOKUP(AK57,Person!D:I,2,FALSE),G57&amp;" "&amp;VLOOKUP(AK57,Person!D:I,4,FALSE)))</f>
        <v>#N/A</v>
      </c>
      <c r="AM57" s="89"/>
      <c r="AN57" s="89"/>
      <c r="AO57" s="89"/>
      <c r="AP57" s="89"/>
      <c r="AQ57" s="89"/>
      <c r="AR57" s="89"/>
      <c r="AS57" s="88"/>
      <c r="AT57" s="189">
        <v>2</v>
      </c>
      <c r="AU57" s="147" t="str">
        <f>VLOOKUP(AT57,Code!$B$51:$D$55,2,FALSE)</f>
        <v>Behaviour_1</v>
      </c>
      <c r="AV57" s="88">
        <f ca="1">RANDBETWEEN(1,VLOOKUP(AT57,Code!$B$51:$D$55,3,FALSE))</f>
        <v>2</v>
      </c>
      <c r="AW57" s="89"/>
      <c r="AX57" s="143" t="str">
        <f t="shared" ca="1" si="43"/>
        <v xml:space="preserve"> He shows good citizenship by assisting other students to correct their work. This demonstrates secure subject understanding.</v>
      </c>
      <c r="AY57" s="88"/>
      <c r="AZ57" s="88"/>
      <c r="BA57" s="188" t="s">
        <v>26</v>
      </c>
      <c r="BB57" s="84" t="e">
        <f>HLOOKUP(Report!BA57,Homework!$I$2:$L$3,2,FALSE)</f>
        <v>#N/A</v>
      </c>
      <c r="BC57" s="85" t="e">
        <f t="shared" ca="1" si="20"/>
        <v>#N/A</v>
      </c>
      <c r="BD57" s="86" t="e">
        <f ca="1">IF(BA57=0,"",BC57+VLOOKUP(BA57,Code!$B$2:$C$6,2,FALSE))</f>
        <v>#N/A</v>
      </c>
      <c r="BE57" s="86" t="e">
        <f ca="1">IF(AND(VLOOKUP(BD57,Homework!D:J,2,FALSE)="'s ",RIGHT(G57,1)="s"),"' ",IF(VLOOKUP(BD57,Homework!D:J,2,FALSE)="'s ","'s "," "))</f>
        <v>#N/A</v>
      </c>
      <c r="BF57" s="87" t="e">
        <f ca="1">IF(BA57=0,"",IF(I57="F"," "&amp;G57&amp;BE57&amp;VLOOKUP(BD57,Homework!D:J,3,FALSE)," "&amp;G57&amp;BE57&amp;VLOOKUP(BD57,Homework!D:J,5,FALSE)))</f>
        <v>#N/A</v>
      </c>
      <c r="BG57" s="87"/>
      <c r="BH57" s="87"/>
      <c r="BI57" s="87"/>
      <c r="BJ57" s="87"/>
      <c r="BK57" s="87"/>
      <c r="BL57" s="87"/>
      <c r="BM57" s="88"/>
      <c r="BN57" s="88"/>
      <c r="BO57" s="184" t="s">
        <v>26</v>
      </c>
      <c r="BP57" s="185" t="e">
        <f>VLOOKUP(BO57,Code!$B$45:$D$48,2,FALSE)</f>
        <v>#N/A</v>
      </c>
      <c r="BQ57" s="186" t="e">
        <f>VLOOKUP(BO57,Code!$B$45:$D$48,3,FALSE)</f>
        <v>#N/A</v>
      </c>
      <c r="BR57" s="186" t="e">
        <f t="shared" ca="1" si="21"/>
        <v>#N/A</v>
      </c>
      <c r="BS57" s="186"/>
      <c r="BT57" s="187" t="s">
        <v>219</v>
      </c>
      <c r="BU57" s="187" t="s">
        <v>219</v>
      </c>
      <c r="BV57" s="187" t="s">
        <v>219</v>
      </c>
      <c r="BW57" s="195"/>
      <c r="BX57" s="195"/>
      <c r="BY57" s="157" t="str">
        <f t="shared" ca="1" si="22"/>
        <v/>
      </c>
      <c r="BZ57" s="157" t="str">
        <f t="shared" ca="1" si="23"/>
        <v/>
      </c>
      <c r="CA57" s="132" t="str">
        <f t="shared" ca="1" si="44"/>
        <v xml:space="preserve"> </v>
      </c>
      <c r="CB57" s="88"/>
      <c r="CC57" s="124">
        <v>49</v>
      </c>
      <c r="CD57" s="125" t="e">
        <f>HLOOKUP(Report!CC57,Behaviour!$H$2:$K$3,2,FALSE)</f>
        <v>#N/A</v>
      </c>
      <c r="CE57" s="126" t="e">
        <f t="shared" ca="1" si="24"/>
        <v>#N/A</v>
      </c>
      <c r="CF57" s="127" t="e">
        <f ca="1">CE57+VLOOKUP(CC57,Code!$B$2:$C$6,2,FALSE)</f>
        <v>#N/A</v>
      </c>
      <c r="CG57" s="128" t="e">
        <f ca="1">IF(CC57=0,"",IF(I57="F",AC57&amp;" "&amp;VLOOKUP(CF57,Behaviour!D:I,2,FALSE)&amp;" ",AC57&amp;" "&amp;VLOOKUP(CF57,Behaviour!D:I,4,FALSE)&amp;" "))</f>
        <v>#N/A</v>
      </c>
      <c r="CH57" s="89"/>
      <c r="CI57" s="89"/>
      <c r="CJ57" s="266" t="s">
        <v>26</v>
      </c>
      <c r="CK57" s="266"/>
      <c r="CL57" s="89" t="e">
        <f>IF(CJ57=0,"",VLOOKUP(CJ57,Code!$B$59:$D$61,2,FALSE))</f>
        <v>#N/A</v>
      </c>
      <c r="CM57" s="89" t="e">
        <f>IF(CJ57=0,"",VLOOKUP(CJ57,Code!$B$59:$D$61,3,FALSE))</f>
        <v>#N/A</v>
      </c>
      <c r="CN57" s="89" t="e">
        <f t="shared" ca="1" si="25"/>
        <v>#N/A</v>
      </c>
      <c r="CO57" s="89" t="e">
        <f t="shared" ca="1" si="45"/>
        <v>#N/A</v>
      </c>
      <c r="CP57" s="89" t="e">
        <f t="shared" ca="1" si="46"/>
        <v>#N/A</v>
      </c>
      <c r="CQ57" s="89" t="e">
        <f t="shared" ca="1" si="26"/>
        <v>#N/A</v>
      </c>
      <c r="CR57" s="89" t="str">
        <f t="shared" ca="1" si="27"/>
        <v/>
      </c>
      <c r="CS57" s="89"/>
      <c r="CT57" s="89"/>
      <c r="CU57" s="89" t="str">
        <f t="shared" ca="1" si="8"/>
        <v/>
      </c>
      <c r="CV57" s="89"/>
      <c r="CW57" s="89"/>
      <c r="CX57" s="183" t="str">
        <f t="shared" ref="CX57:CX73" ca="1" si="56">CU57</f>
        <v/>
      </c>
      <c r="CY57" s="22" t="e">
        <f t="shared" ca="1" si="29"/>
        <v>#VALUE!</v>
      </c>
      <c r="CZ57" s="22"/>
      <c r="DA57" s="22"/>
      <c r="DB57" s="182" t="s">
        <v>26</v>
      </c>
      <c r="DC57" s="108" t="e">
        <f t="shared" ca="1" si="30"/>
        <v>#VALUE!</v>
      </c>
      <c r="DD57" s="112" t="e">
        <f ca="1">VLOOKUP(Report!DC57,Code!$B$24:$C$32,2,FALSE)</f>
        <v>#VALUE!</v>
      </c>
      <c r="DE57" s="108" t="e">
        <f ca="1">VLOOKUP(Report!DC57,Code!$B$24:$D$32,3,FALSE)</f>
        <v>#VALUE!</v>
      </c>
      <c r="DF57" s="108" t="e">
        <f t="shared" ca="1" si="31"/>
        <v>#VALUE!</v>
      </c>
      <c r="DG57" s="108" t="e">
        <f t="shared" ca="1" si="47"/>
        <v>#VALUE!</v>
      </c>
      <c r="DH57" s="169" t="e">
        <f t="shared" ca="1" si="48"/>
        <v>#VALUE!</v>
      </c>
      <c r="DI57" s="170"/>
      <c r="DJ57" s="170"/>
      <c r="DK57" s="170"/>
      <c r="DL57" s="170"/>
      <c r="DM57" s="88"/>
      <c r="DN57" s="88"/>
      <c r="DO57" s="177" t="s">
        <v>26</v>
      </c>
      <c r="DP57" s="178" t="e">
        <f>VLOOKUP(Report!DO57,Code!$B$40:$D$42,2,FALSE)</f>
        <v>#N/A</v>
      </c>
      <c r="DQ57" s="179" t="e">
        <f>VLOOKUP(Report!DO57,Code!$B$40:$D$42,3,FALSE)</f>
        <v>#N/A</v>
      </c>
      <c r="DR57" s="180" t="e">
        <f t="shared" ca="1" si="35"/>
        <v>#N/A</v>
      </c>
      <c r="DS57" s="221"/>
      <c r="DT57" s="222" t="e">
        <f t="shared" ca="1" si="33"/>
        <v>#N/A</v>
      </c>
      <c r="DU57" s="181" t="s">
        <v>208</v>
      </c>
      <c r="DV57" s="181" t="s">
        <v>208</v>
      </c>
      <c r="DW57" s="181" t="s">
        <v>208</v>
      </c>
      <c r="DX57" s="115" t="str">
        <f t="shared" si="13"/>
        <v/>
      </c>
      <c r="DY57" s="115"/>
      <c r="DZ57" s="115"/>
      <c r="EA57" s="115"/>
      <c r="EB57" s="98"/>
      <c r="EC57" s="98" t="str">
        <f t="shared" si="49"/>
        <v/>
      </c>
      <c r="ED57" s="192" t="str">
        <f t="shared" si="53"/>
        <v/>
      </c>
    </row>
    <row r="58" spans="7:134" s="223" customFormat="1" ht="115.5" hidden="1" customHeight="1" thickTop="1" thickBot="1" x14ac:dyDescent="0.45">
      <c r="G58" s="199"/>
      <c r="H58" s="238"/>
      <c r="I58" s="190"/>
      <c r="J58" s="193"/>
      <c r="K58" s="193"/>
      <c r="L58" s="193"/>
      <c r="M58" s="193"/>
      <c r="N58" s="193"/>
      <c r="O58" s="193"/>
      <c r="P58" s="193"/>
      <c r="Q58" s="193"/>
      <c r="R58" s="193"/>
      <c r="S58" s="193"/>
      <c r="T58" s="90"/>
      <c r="U58" s="95" t="str">
        <f t="shared" si="15"/>
        <v>Type_2</v>
      </c>
      <c r="V58" s="254"/>
      <c r="W58" s="255" t="e">
        <f t="shared" ca="1" si="50"/>
        <v>#N/A</v>
      </c>
      <c r="X58" s="255"/>
      <c r="Y58" s="47" t="e">
        <f t="shared" ca="1" si="51"/>
        <v>#N/A</v>
      </c>
      <c r="Z58" s="47" t="e">
        <f t="shared" ca="1" si="52"/>
        <v>#N/A</v>
      </c>
      <c r="AA58" s="47"/>
      <c r="AB58" s="82" t="str">
        <f t="shared" si="54"/>
        <v>he</v>
      </c>
      <c r="AC58" s="82" t="str">
        <f t="shared" si="55"/>
        <v>He</v>
      </c>
      <c r="AD58" s="82" t="str">
        <f t="shared" si="41"/>
        <v>his</v>
      </c>
      <c r="AE58" s="83" t="str">
        <f t="shared" si="42"/>
        <v>His</v>
      </c>
      <c r="AF58" s="94"/>
      <c r="AG58" s="94"/>
      <c r="AH58" s="191" t="s">
        <v>26</v>
      </c>
      <c r="AI58" s="84" t="e">
        <f>HLOOKUP(Report!AH58,Person!$H$2:$L$3,2,FALSE)</f>
        <v>#N/A</v>
      </c>
      <c r="AJ58" s="85" t="e">
        <f t="shared" ca="1" si="19"/>
        <v>#N/A</v>
      </c>
      <c r="AK58" s="86" t="e">
        <f ca="1">IF(AH58=0,"",AJ58+VLOOKUP(AH58,Code!$B$2:$C$6,2,FALSE))</f>
        <v>#N/A</v>
      </c>
      <c r="AL58" s="143" t="e">
        <f ca="1">IF(AH58=0,"",IF(I58="F",G58&amp;" "&amp;VLOOKUP(AK58,Person!D:I,2,FALSE),G58&amp;" "&amp;VLOOKUP(AK58,Person!D:I,4,FALSE)))</f>
        <v>#N/A</v>
      </c>
      <c r="AM58" s="89"/>
      <c r="AN58" s="89"/>
      <c r="AO58" s="89"/>
      <c r="AP58" s="89"/>
      <c r="AQ58" s="89"/>
      <c r="AR58" s="89"/>
      <c r="AS58" s="88"/>
      <c r="AT58" s="189">
        <v>2</v>
      </c>
      <c r="AU58" s="147" t="str">
        <f>VLOOKUP(AT58,Code!$B$51:$D$55,2,FALSE)</f>
        <v>Behaviour_1</v>
      </c>
      <c r="AV58" s="88">
        <f ca="1">RANDBETWEEN(1,VLOOKUP(AT58,Code!$B$51:$D$55,3,FALSE))</f>
        <v>2</v>
      </c>
      <c r="AW58" s="89"/>
      <c r="AX58" s="143" t="str">
        <f t="shared" ca="1" si="43"/>
        <v xml:space="preserve"> He shows good citizenship by assisting other students to correct their work. This demonstrates secure subject understanding.</v>
      </c>
      <c r="AY58" s="88"/>
      <c r="AZ58" s="88"/>
      <c r="BA58" s="188" t="s">
        <v>26</v>
      </c>
      <c r="BB58" s="84" t="e">
        <f>HLOOKUP(Report!BA58,Homework!$I$2:$L$3,2,FALSE)</f>
        <v>#N/A</v>
      </c>
      <c r="BC58" s="85" t="e">
        <f t="shared" ca="1" si="20"/>
        <v>#N/A</v>
      </c>
      <c r="BD58" s="86" t="e">
        <f ca="1">IF(BA58=0,"",BC58+VLOOKUP(BA58,Code!$B$2:$C$6,2,FALSE))</f>
        <v>#N/A</v>
      </c>
      <c r="BE58" s="86" t="e">
        <f ca="1">IF(AND(VLOOKUP(BD58,Homework!D:J,2,FALSE)="'s ",RIGHT(G58,1)="s"),"' ",IF(VLOOKUP(BD58,Homework!D:J,2,FALSE)="'s ","'s "," "))</f>
        <v>#N/A</v>
      </c>
      <c r="BF58" s="87" t="e">
        <f ca="1">IF(BA58=0,"",IF(I58="F"," "&amp;G58&amp;BE58&amp;VLOOKUP(BD58,Homework!D:J,3,FALSE)," "&amp;G58&amp;BE58&amp;VLOOKUP(BD58,Homework!D:J,5,FALSE)))</f>
        <v>#N/A</v>
      </c>
      <c r="BG58" s="87"/>
      <c r="BH58" s="87"/>
      <c r="BI58" s="87"/>
      <c r="BJ58" s="87"/>
      <c r="BK58" s="87"/>
      <c r="BL58" s="87"/>
      <c r="BM58" s="88"/>
      <c r="BN58" s="88"/>
      <c r="BO58" s="184" t="s">
        <v>26</v>
      </c>
      <c r="BP58" s="185" t="e">
        <f>VLOOKUP(BO58,Code!$B$45:$D$48,2,FALSE)</f>
        <v>#N/A</v>
      </c>
      <c r="BQ58" s="186" t="e">
        <f>VLOOKUP(BO58,Code!$B$45:$D$48,3,FALSE)</f>
        <v>#N/A</v>
      </c>
      <c r="BR58" s="186" t="e">
        <f t="shared" ca="1" si="21"/>
        <v>#N/A</v>
      </c>
      <c r="BS58" s="186"/>
      <c r="BT58" s="187" t="s">
        <v>219</v>
      </c>
      <c r="BU58" s="187" t="s">
        <v>219</v>
      </c>
      <c r="BV58" s="187" t="s">
        <v>219</v>
      </c>
      <c r="BW58" s="195"/>
      <c r="BX58" s="195"/>
      <c r="BY58" s="157" t="str">
        <f t="shared" ca="1" si="22"/>
        <v/>
      </c>
      <c r="BZ58" s="157" t="str">
        <f t="shared" ca="1" si="23"/>
        <v/>
      </c>
      <c r="CA58" s="132" t="str">
        <f t="shared" ca="1" si="44"/>
        <v xml:space="preserve"> </v>
      </c>
      <c r="CB58" s="88"/>
      <c r="CC58" s="124">
        <v>50</v>
      </c>
      <c r="CD58" s="125" t="e">
        <f>HLOOKUP(Report!CC58,Behaviour!$H$2:$K$3,2,FALSE)</f>
        <v>#N/A</v>
      </c>
      <c r="CE58" s="126" t="e">
        <f t="shared" ca="1" si="24"/>
        <v>#N/A</v>
      </c>
      <c r="CF58" s="127" t="e">
        <f ca="1">CE58+VLOOKUP(CC58,Code!$B$2:$C$6,2,FALSE)</f>
        <v>#N/A</v>
      </c>
      <c r="CG58" s="128" t="e">
        <f ca="1">IF(CC58=0,"",IF(I58="F",AC58&amp;" "&amp;VLOOKUP(CF58,Behaviour!D:I,2,FALSE)&amp;" ",AC58&amp;" "&amp;VLOOKUP(CF58,Behaviour!D:I,4,FALSE)&amp;" "))</f>
        <v>#N/A</v>
      </c>
      <c r="CH58" s="89"/>
      <c r="CI58" s="89"/>
      <c r="CJ58" s="266" t="s">
        <v>26</v>
      </c>
      <c r="CK58" s="266"/>
      <c r="CL58" s="89" t="e">
        <f>IF(CJ58=0,"",VLOOKUP(CJ58,Code!$B$59:$D$61,2,FALSE))</f>
        <v>#N/A</v>
      </c>
      <c r="CM58" s="89" t="e">
        <f>IF(CJ58=0,"",VLOOKUP(CJ58,Code!$B$59:$D$61,3,FALSE))</f>
        <v>#N/A</v>
      </c>
      <c r="CN58" s="89" t="e">
        <f t="shared" ca="1" si="25"/>
        <v>#N/A</v>
      </c>
      <c r="CO58" s="89" t="e">
        <f t="shared" ca="1" si="45"/>
        <v>#N/A</v>
      </c>
      <c r="CP58" s="89" t="e">
        <f t="shared" ca="1" si="46"/>
        <v>#N/A</v>
      </c>
      <c r="CQ58" s="89" t="e">
        <f t="shared" ca="1" si="26"/>
        <v>#N/A</v>
      </c>
      <c r="CR58" s="89" t="str">
        <f t="shared" ca="1" si="27"/>
        <v/>
      </c>
      <c r="CS58" s="89"/>
      <c r="CT58" s="89"/>
      <c r="CU58" s="89" t="str">
        <f t="shared" ca="1" si="8"/>
        <v/>
      </c>
      <c r="CV58" s="89"/>
      <c r="CW58" s="89"/>
      <c r="CX58" s="183" t="str">
        <f t="shared" ca="1" si="56"/>
        <v/>
      </c>
      <c r="CY58" s="22" t="e">
        <f t="shared" ca="1" si="29"/>
        <v>#VALUE!</v>
      </c>
      <c r="CZ58" s="22"/>
      <c r="DA58" s="22"/>
      <c r="DB58" s="182" t="s">
        <v>26</v>
      </c>
      <c r="DC58" s="108" t="e">
        <f t="shared" ca="1" si="30"/>
        <v>#VALUE!</v>
      </c>
      <c r="DD58" s="112" t="e">
        <f ca="1">VLOOKUP(Report!DC58,Code!$B$24:$C$32,2,FALSE)</f>
        <v>#VALUE!</v>
      </c>
      <c r="DE58" s="108" t="e">
        <f ca="1">VLOOKUP(Report!DC58,Code!$B$24:$D$32,3,FALSE)</f>
        <v>#VALUE!</v>
      </c>
      <c r="DF58" s="108" t="e">
        <f t="shared" ca="1" si="31"/>
        <v>#VALUE!</v>
      </c>
      <c r="DG58" s="108" t="e">
        <f t="shared" ca="1" si="47"/>
        <v>#VALUE!</v>
      </c>
      <c r="DH58" s="169" t="e">
        <f t="shared" ca="1" si="48"/>
        <v>#VALUE!</v>
      </c>
      <c r="DI58" s="170"/>
      <c r="DJ58" s="170"/>
      <c r="DK58" s="170"/>
      <c r="DL58" s="170"/>
      <c r="DM58" s="88"/>
      <c r="DN58" s="88"/>
      <c r="DO58" s="177" t="s">
        <v>26</v>
      </c>
      <c r="DP58" s="178" t="e">
        <f>VLOOKUP(Report!DO58,Code!$B$40:$D$42,2,FALSE)</f>
        <v>#N/A</v>
      </c>
      <c r="DQ58" s="179" t="e">
        <f>VLOOKUP(Report!DO58,Code!$B$40:$D$42,3,FALSE)</f>
        <v>#N/A</v>
      </c>
      <c r="DR58" s="180" t="e">
        <f t="shared" ca="1" si="35"/>
        <v>#N/A</v>
      </c>
      <c r="DS58" s="221"/>
      <c r="DT58" s="222" t="e">
        <f t="shared" ca="1" si="33"/>
        <v>#N/A</v>
      </c>
      <c r="DU58" s="181" t="s">
        <v>208</v>
      </c>
      <c r="DV58" s="181" t="s">
        <v>208</v>
      </c>
      <c r="DW58" s="181" t="s">
        <v>208</v>
      </c>
      <c r="DX58" s="115" t="str">
        <f t="shared" si="13"/>
        <v/>
      </c>
      <c r="DY58" s="115"/>
      <c r="DZ58" s="115"/>
      <c r="EA58" s="115"/>
      <c r="EB58" s="98"/>
      <c r="EC58" s="98" t="str">
        <f t="shared" si="49"/>
        <v/>
      </c>
      <c r="ED58" s="192" t="str">
        <f t="shared" si="53"/>
        <v/>
      </c>
    </row>
    <row r="59" spans="7:134" s="223" customFormat="1" ht="115.5" hidden="1" customHeight="1" thickTop="1" thickBot="1" x14ac:dyDescent="0.45">
      <c r="G59" s="199"/>
      <c r="H59" s="238"/>
      <c r="I59" s="190"/>
      <c r="J59" s="193"/>
      <c r="K59" s="193"/>
      <c r="L59" s="193"/>
      <c r="M59" s="193"/>
      <c r="N59" s="193"/>
      <c r="O59" s="193"/>
      <c r="P59" s="193"/>
      <c r="Q59" s="193"/>
      <c r="R59" s="193"/>
      <c r="S59" s="193"/>
      <c r="T59" s="90"/>
      <c r="U59" s="95" t="str">
        <f t="shared" si="15"/>
        <v>Type_2</v>
      </c>
      <c r="V59" s="254"/>
      <c r="W59" s="255" t="e">
        <f t="shared" ca="1" si="50"/>
        <v>#N/A</v>
      </c>
      <c r="X59" s="255"/>
      <c r="Y59" s="47" t="e">
        <f t="shared" ca="1" si="51"/>
        <v>#N/A</v>
      </c>
      <c r="Z59" s="47" t="e">
        <f t="shared" ca="1" si="52"/>
        <v>#N/A</v>
      </c>
      <c r="AA59" s="47"/>
      <c r="AB59" s="82" t="str">
        <f t="shared" si="54"/>
        <v>he</v>
      </c>
      <c r="AC59" s="82" t="str">
        <f t="shared" si="55"/>
        <v>He</v>
      </c>
      <c r="AD59" s="82" t="str">
        <f t="shared" si="41"/>
        <v>his</v>
      </c>
      <c r="AE59" s="83" t="str">
        <f t="shared" si="42"/>
        <v>His</v>
      </c>
      <c r="AF59" s="94"/>
      <c r="AG59" s="94"/>
      <c r="AH59" s="191" t="s">
        <v>26</v>
      </c>
      <c r="AI59" s="84" t="e">
        <f>HLOOKUP(Report!AH59,Person!$H$2:$L$3,2,FALSE)</f>
        <v>#N/A</v>
      </c>
      <c r="AJ59" s="85" t="e">
        <f t="shared" ca="1" si="19"/>
        <v>#N/A</v>
      </c>
      <c r="AK59" s="86" t="e">
        <f ca="1">IF(AH59=0,"",AJ59+VLOOKUP(AH59,Code!$B$2:$C$6,2,FALSE))</f>
        <v>#N/A</v>
      </c>
      <c r="AL59" s="143" t="e">
        <f ca="1">IF(AH59=0,"",IF(I59="F",G59&amp;" "&amp;VLOOKUP(AK59,Person!D:I,2,FALSE),G59&amp;" "&amp;VLOOKUP(AK59,Person!D:I,4,FALSE)))</f>
        <v>#N/A</v>
      </c>
      <c r="AM59" s="89"/>
      <c r="AN59" s="89"/>
      <c r="AO59" s="89"/>
      <c r="AP59" s="89"/>
      <c r="AQ59" s="89"/>
      <c r="AR59" s="89"/>
      <c r="AS59" s="88"/>
      <c r="AT59" s="189">
        <v>2</v>
      </c>
      <c r="AU59" s="147" t="str">
        <f>VLOOKUP(AT59,Code!$B$51:$D$55,2,FALSE)</f>
        <v>Behaviour_1</v>
      </c>
      <c r="AV59" s="88">
        <f ca="1">RANDBETWEEN(1,VLOOKUP(AT59,Code!$B$51:$D$55,3,FALSE))</f>
        <v>2</v>
      </c>
      <c r="AW59" s="89"/>
      <c r="AX59" s="143" t="str">
        <f t="shared" ca="1" si="43"/>
        <v xml:space="preserve"> He shows good citizenship by assisting other students to correct their work. This demonstrates secure subject understanding.</v>
      </c>
      <c r="AY59" s="88"/>
      <c r="AZ59" s="88"/>
      <c r="BA59" s="188" t="s">
        <v>26</v>
      </c>
      <c r="BB59" s="84" t="e">
        <f>HLOOKUP(Report!BA59,Homework!$I$2:$L$3,2,FALSE)</f>
        <v>#N/A</v>
      </c>
      <c r="BC59" s="85" t="e">
        <f t="shared" ca="1" si="20"/>
        <v>#N/A</v>
      </c>
      <c r="BD59" s="86" t="e">
        <f ca="1">IF(BA59=0,"",BC59+VLOOKUP(BA59,Code!$B$2:$C$6,2,FALSE))</f>
        <v>#N/A</v>
      </c>
      <c r="BE59" s="86" t="e">
        <f ca="1">IF(AND(VLOOKUP(BD59,Homework!D:J,2,FALSE)="'s ",RIGHT(G59,1)="s"),"' ",IF(VLOOKUP(BD59,Homework!D:J,2,FALSE)="'s ","'s "," "))</f>
        <v>#N/A</v>
      </c>
      <c r="BF59" s="87" t="e">
        <f ca="1">IF(BA59=0,"",IF(I59="F"," "&amp;G59&amp;BE59&amp;VLOOKUP(BD59,Homework!D:J,3,FALSE)," "&amp;G59&amp;BE59&amp;VLOOKUP(BD59,Homework!D:J,5,FALSE)))</f>
        <v>#N/A</v>
      </c>
      <c r="BG59" s="87"/>
      <c r="BH59" s="87"/>
      <c r="BI59" s="87"/>
      <c r="BJ59" s="87"/>
      <c r="BK59" s="87"/>
      <c r="BL59" s="87"/>
      <c r="BM59" s="88"/>
      <c r="BN59" s="88"/>
      <c r="BO59" s="184" t="s">
        <v>26</v>
      </c>
      <c r="BP59" s="185" t="e">
        <f>VLOOKUP(BO59,Code!$B$45:$D$48,2,FALSE)</f>
        <v>#N/A</v>
      </c>
      <c r="BQ59" s="186" t="e">
        <f>VLOOKUP(BO59,Code!$B$45:$D$48,3,FALSE)</f>
        <v>#N/A</v>
      </c>
      <c r="BR59" s="186" t="e">
        <f t="shared" ca="1" si="21"/>
        <v>#N/A</v>
      </c>
      <c r="BS59" s="186"/>
      <c r="BT59" s="187" t="s">
        <v>219</v>
      </c>
      <c r="BU59" s="187" t="s">
        <v>219</v>
      </c>
      <c r="BV59" s="187" t="s">
        <v>219</v>
      </c>
      <c r="BW59" s="195"/>
      <c r="BX59" s="195"/>
      <c r="BY59" s="157" t="str">
        <f t="shared" ca="1" si="22"/>
        <v/>
      </c>
      <c r="BZ59" s="157" t="str">
        <f t="shared" ca="1" si="23"/>
        <v/>
      </c>
      <c r="CA59" s="132" t="str">
        <f t="shared" ca="1" si="44"/>
        <v xml:space="preserve"> </v>
      </c>
      <c r="CB59" s="88"/>
      <c r="CC59" s="124">
        <v>51</v>
      </c>
      <c r="CD59" s="125" t="e">
        <f>HLOOKUP(Report!CC59,Behaviour!$H$2:$K$3,2,FALSE)</f>
        <v>#N/A</v>
      </c>
      <c r="CE59" s="126" t="e">
        <f t="shared" ca="1" si="24"/>
        <v>#N/A</v>
      </c>
      <c r="CF59" s="127" t="e">
        <f ca="1">CE59+VLOOKUP(CC59,Code!$B$2:$C$6,2,FALSE)</f>
        <v>#N/A</v>
      </c>
      <c r="CG59" s="128" t="e">
        <f ca="1">IF(CC59=0,"",IF(I59="F",AC59&amp;" "&amp;VLOOKUP(CF59,Behaviour!D:I,2,FALSE)&amp;" ",AC59&amp;" "&amp;VLOOKUP(CF59,Behaviour!D:I,4,FALSE)&amp;" "))</f>
        <v>#N/A</v>
      </c>
      <c r="CH59" s="89"/>
      <c r="CI59" s="89"/>
      <c r="CJ59" s="266" t="s">
        <v>26</v>
      </c>
      <c r="CK59" s="266"/>
      <c r="CL59" s="89" t="e">
        <f>IF(CJ59=0,"",VLOOKUP(CJ59,Code!$B$59:$D$61,2,FALSE))</f>
        <v>#N/A</v>
      </c>
      <c r="CM59" s="89" t="e">
        <f>IF(CJ59=0,"",VLOOKUP(CJ59,Code!$B$59:$D$61,3,FALSE))</f>
        <v>#N/A</v>
      </c>
      <c r="CN59" s="89" t="e">
        <f t="shared" ca="1" si="25"/>
        <v>#N/A</v>
      </c>
      <c r="CO59" s="89" t="e">
        <f t="shared" ca="1" si="45"/>
        <v>#N/A</v>
      </c>
      <c r="CP59" s="89" t="e">
        <f t="shared" ca="1" si="46"/>
        <v>#N/A</v>
      </c>
      <c r="CQ59" s="89" t="e">
        <f t="shared" ca="1" si="26"/>
        <v>#N/A</v>
      </c>
      <c r="CR59" s="89" t="str">
        <f t="shared" ca="1" si="27"/>
        <v/>
      </c>
      <c r="CS59" s="89"/>
      <c r="CT59" s="89"/>
      <c r="CU59" s="89" t="str">
        <f t="shared" ca="1" si="8"/>
        <v/>
      </c>
      <c r="CV59" s="89"/>
      <c r="CW59" s="89"/>
      <c r="CX59" s="183" t="str">
        <f t="shared" ca="1" si="56"/>
        <v/>
      </c>
      <c r="CY59" s="22" t="e">
        <f t="shared" ca="1" si="29"/>
        <v>#VALUE!</v>
      </c>
      <c r="CZ59" s="22"/>
      <c r="DA59" s="22"/>
      <c r="DB59" s="182" t="s">
        <v>26</v>
      </c>
      <c r="DC59" s="108" t="e">
        <f t="shared" ca="1" si="30"/>
        <v>#VALUE!</v>
      </c>
      <c r="DD59" s="112" t="e">
        <f ca="1">VLOOKUP(Report!DC59,Code!$B$24:$C$32,2,FALSE)</f>
        <v>#VALUE!</v>
      </c>
      <c r="DE59" s="108" t="e">
        <f ca="1">VLOOKUP(Report!DC59,Code!$B$24:$D$32,3,FALSE)</f>
        <v>#VALUE!</v>
      </c>
      <c r="DF59" s="108" t="e">
        <f t="shared" ca="1" si="31"/>
        <v>#VALUE!</v>
      </c>
      <c r="DG59" s="108" t="e">
        <f t="shared" ca="1" si="47"/>
        <v>#VALUE!</v>
      </c>
      <c r="DH59" s="169" t="e">
        <f t="shared" ca="1" si="48"/>
        <v>#VALUE!</v>
      </c>
      <c r="DI59" s="170"/>
      <c r="DJ59" s="170"/>
      <c r="DK59" s="170"/>
      <c r="DL59" s="170"/>
      <c r="DM59" s="88"/>
      <c r="DN59" s="88"/>
      <c r="DO59" s="177" t="s">
        <v>26</v>
      </c>
      <c r="DP59" s="178" t="e">
        <f>VLOOKUP(Report!DO59,Code!$B$40:$D$42,2,FALSE)</f>
        <v>#N/A</v>
      </c>
      <c r="DQ59" s="179" t="e">
        <f>VLOOKUP(Report!DO59,Code!$B$40:$D$42,3,FALSE)</f>
        <v>#N/A</v>
      </c>
      <c r="DR59" s="180" t="e">
        <f t="shared" ca="1" si="35"/>
        <v>#N/A</v>
      </c>
      <c r="DS59" s="221"/>
      <c r="DT59" s="222" t="e">
        <f t="shared" ca="1" si="33"/>
        <v>#N/A</v>
      </c>
      <c r="DU59" s="181" t="s">
        <v>208</v>
      </c>
      <c r="DV59" s="181" t="s">
        <v>208</v>
      </c>
      <c r="DW59" s="181" t="s">
        <v>208</v>
      </c>
      <c r="DX59" s="115" t="str">
        <f t="shared" si="13"/>
        <v/>
      </c>
      <c r="DY59" s="115"/>
      <c r="DZ59" s="115"/>
      <c r="EA59" s="115"/>
      <c r="EB59" s="98"/>
      <c r="EC59" s="98" t="str">
        <f t="shared" si="49"/>
        <v/>
      </c>
      <c r="ED59" s="192" t="str">
        <f t="shared" si="53"/>
        <v/>
      </c>
    </row>
    <row r="60" spans="7:134" s="223" customFormat="1" ht="115.5" hidden="1" customHeight="1" thickTop="1" thickBot="1" x14ac:dyDescent="0.45">
      <c r="G60" s="199"/>
      <c r="H60" s="238"/>
      <c r="I60" s="190"/>
      <c r="J60" s="193"/>
      <c r="K60" s="193"/>
      <c r="L60" s="193"/>
      <c r="M60" s="193"/>
      <c r="N60" s="193"/>
      <c r="O60" s="193"/>
      <c r="P60" s="193"/>
      <c r="Q60" s="193"/>
      <c r="R60" s="193"/>
      <c r="S60" s="193"/>
      <c r="T60" s="90"/>
      <c r="U60" s="95" t="str">
        <f t="shared" si="15"/>
        <v>Type_2</v>
      </c>
      <c r="V60" s="254"/>
      <c r="W60" s="255" t="e">
        <f t="shared" ca="1" si="50"/>
        <v>#N/A</v>
      </c>
      <c r="X60" s="255"/>
      <c r="Y60" s="47" t="e">
        <f t="shared" ca="1" si="51"/>
        <v>#N/A</v>
      </c>
      <c r="Z60" s="47" t="e">
        <f t="shared" ca="1" si="52"/>
        <v>#N/A</v>
      </c>
      <c r="AA60" s="47"/>
      <c r="AB60" s="82" t="str">
        <f t="shared" si="54"/>
        <v>he</v>
      </c>
      <c r="AC60" s="82" t="str">
        <f t="shared" si="55"/>
        <v>He</v>
      </c>
      <c r="AD60" s="82" t="str">
        <f t="shared" si="41"/>
        <v>his</v>
      </c>
      <c r="AE60" s="83" t="str">
        <f t="shared" si="42"/>
        <v>His</v>
      </c>
      <c r="AF60" s="94"/>
      <c r="AG60" s="94"/>
      <c r="AH60" s="191" t="s">
        <v>26</v>
      </c>
      <c r="AI60" s="84" t="e">
        <f>HLOOKUP(Report!AH60,Person!$H$2:$L$3,2,FALSE)</f>
        <v>#N/A</v>
      </c>
      <c r="AJ60" s="85" t="e">
        <f t="shared" ca="1" si="19"/>
        <v>#N/A</v>
      </c>
      <c r="AK60" s="86" t="e">
        <f ca="1">IF(AH60=0,"",AJ60+VLOOKUP(AH60,Code!$B$2:$C$6,2,FALSE))</f>
        <v>#N/A</v>
      </c>
      <c r="AL60" s="143" t="e">
        <f ca="1">IF(AH60=0,"",IF(I60="F",G60&amp;" "&amp;VLOOKUP(AK60,Person!D:I,2,FALSE),G60&amp;" "&amp;VLOOKUP(AK60,Person!D:I,4,FALSE)))</f>
        <v>#N/A</v>
      </c>
      <c r="AM60" s="89"/>
      <c r="AN60" s="89"/>
      <c r="AO60" s="89"/>
      <c r="AP60" s="89"/>
      <c r="AQ60" s="89"/>
      <c r="AR60" s="89"/>
      <c r="AS60" s="88"/>
      <c r="AT60" s="189">
        <v>2</v>
      </c>
      <c r="AU60" s="147" t="str">
        <f>VLOOKUP(AT60,Code!$B$51:$D$55,2,FALSE)</f>
        <v>Behaviour_1</v>
      </c>
      <c r="AV60" s="88">
        <f ca="1">RANDBETWEEN(1,VLOOKUP(AT60,Code!$B$51:$D$55,3,FALSE))</f>
        <v>3</v>
      </c>
      <c r="AW60" s="89"/>
      <c r="AX60" s="143" t="str">
        <f t="shared" ca="1" si="43"/>
        <v xml:space="preserve"> He shows good citizenship by assisting other students find errors in their work. This demonstrates secure subject understanding.</v>
      </c>
      <c r="AY60" s="88"/>
      <c r="AZ60" s="88"/>
      <c r="BA60" s="188" t="s">
        <v>26</v>
      </c>
      <c r="BB60" s="84" t="e">
        <f>HLOOKUP(Report!BA60,Homework!$I$2:$L$3,2,FALSE)</f>
        <v>#N/A</v>
      </c>
      <c r="BC60" s="85" t="e">
        <f t="shared" ca="1" si="20"/>
        <v>#N/A</v>
      </c>
      <c r="BD60" s="86" t="e">
        <f ca="1">IF(BA60=0,"",BC60+VLOOKUP(BA60,Code!$B$2:$C$6,2,FALSE))</f>
        <v>#N/A</v>
      </c>
      <c r="BE60" s="86" t="e">
        <f ca="1">IF(AND(VLOOKUP(BD60,Homework!D:J,2,FALSE)="'s ",RIGHT(G60,1)="s"),"' ",IF(VLOOKUP(BD60,Homework!D:J,2,FALSE)="'s ","'s "," "))</f>
        <v>#N/A</v>
      </c>
      <c r="BF60" s="87" t="e">
        <f ca="1">IF(BA60=0,"",IF(I60="F"," "&amp;G60&amp;BE60&amp;VLOOKUP(BD60,Homework!D:J,3,FALSE)," "&amp;G60&amp;BE60&amp;VLOOKUP(BD60,Homework!D:J,5,FALSE)))</f>
        <v>#N/A</v>
      </c>
      <c r="BG60" s="87"/>
      <c r="BH60" s="87"/>
      <c r="BI60" s="87"/>
      <c r="BJ60" s="87"/>
      <c r="BK60" s="87"/>
      <c r="BL60" s="87"/>
      <c r="BM60" s="88"/>
      <c r="BN60" s="88"/>
      <c r="BO60" s="184" t="s">
        <v>26</v>
      </c>
      <c r="BP60" s="185" t="e">
        <f>VLOOKUP(BO60,Code!$B$45:$D$48,2,FALSE)</f>
        <v>#N/A</v>
      </c>
      <c r="BQ60" s="186" t="e">
        <f>VLOOKUP(BO60,Code!$B$45:$D$48,3,FALSE)</f>
        <v>#N/A</v>
      </c>
      <c r="BR60" s="186" t="e">
        <f t="shared" ca="1" si="21"/>
        <v>#N/A</v>
      </c>
      <c r="BS60" s="186"/>
      <c r="BT60" s="187" t="s">
        <v>219</v>
      </c>
      <c r="BU60" s="187" t="s">
        <v>219</v>
      </c>
      <c r="BV60" s="187" t="s">
        <v>219</v>
      </c>
      <c r="BW60" s="195"/>
      <c r="BX60" s="195"/>
      <c r="BY60" s="157" t="str">
        <f t="shared" ca="1" si="22"/>
        <v/>
      </c>
      <c r="BZ60" s="157" t="str">
        <f t="shared" ca="1" si="23"/>
        <v/>
      </c>
      <c r="CA60" s="132" t="str">
        <f t="shared" ca="1" si="44"/>
        <v xml:space="preserve"> </v>
      </c>
      <c r="CB60" s="88"/>
      <c r="CC60" s="124">
        <v>52</v>
      </c>
      <c r="CD60" s="125" t="e">
        <f>HLOOKUP(Report!CC60,Behaviour!$H$2:$K$3,2,FALSE)</f>
        <v>#N/A</v>
      </c>
      <c r="CE60" s="126" t="e">
        <f t="shared" ca="1" si="24"/>
        <v>#N/A</v>
      </c>
      <c r="CF60" s="127" t="e">
        <f ca="1">CE60+VLOOKUP(CC60,Code!$B$2:$C$6,2,FALSE)</f>
        <v>#N/A</v>
      </c>
      <c r="CG60" s="128" t="e">
        <f ca="1">IF(CC60=0,"",IF(I60="F",AC60&amp;" "&amp;VLOOKUP(CF60,Behaviour!D:I,2,FALSE)&amp;" ",AC60&amp;" "&amp;VLOOKUP(CF60,Behaviour!D:I,4,FALSE)&amp;" "))</f>
        <v>#N/A</v>
      </c>
      <c r="CH60" s="89"/>
      <c r="CI60" s="89"/>
      <c r="CJ60" s="266" t="s">
        <v>26</v>
      </c>
      <c r="CK60" s="266"/>
      <c r="CL60" s="89" t="e">
        <f>IF(CJ60=0,"",VLOOKUP(CJ60,Code!$B$59:$D$61,2,FALSE))</f>
        <v>#N/A</v>
      </c>
      <c r="CM60" s="89" t="e">
        <f>IF(CJ60=0,"",VLOOKUP(CJ60,Code!$B$59:$D$61,3,FALSE))</f>
        <v>#N/A</v>
      </c>
      <c r="CN60" s="89" t="e">
        <f t="shared" ca="1" si="25"/>
        <v>#N/A</v>
      </c>
      <c r="CO60" s="89" t="e">
        <f t="shared" ca="1" si="45"/>
        <v>#N/A</v>
      </c>
      <c r="CP60" s="89" t="e">
        <f t="shared" ca="1" si="46"/>
        <v>#N/A</v>
      </c>
      <c r="CQ60" s="89" t="e">
        <f t="shared" ca="1" si="26"/>
        <v>#N/A</v>
      </c>
      <c r="CR60" s="89" t="str">
        <f t="shared" ca="1" si="27"/>
        <v/>
      </c>
      <c r="CS60" s="89"/>
      <c r="CT60" s="89"/>
      <c r="CU60" s="89" t="str">
        <f t="shared" ca="1" si="8"/>
        <v/>
      </c>
      <c r="CV60" s="89"/>
      <c r="CW60" s="89"/>
      <c r="CX60" s="183" t="str">
        <f t="shared" ca="1" si="56"/>
        <v/>
      </c>
      <c r="CY60" s="22" t="e">
        <f t="shared" ca="1" si="29"/>
        <v>#VALUE!</v>
      </c>
      <c r="CZ60" s="22"/>
      <c r="DA60" s="22"/>
      <c r="DB60" s="182" t="s">
        <v>26</v>
      </c>
      <c r="DC60" s="108" t="e">
        <f t="shared" ca="1" si="30"/>
        <v>#VALUE!</v>
      </c>
      <c r="DD60" s="112" t="e">
        <f ca="1">VLOOKUP(Report!DC60,Code!$B$24:$C$32,2,FALSE)</f>
        <v>#VALUE!</v>
      </c>
      <c r="DE60" s="108" t="e">
        <f ca="1">VLOOKUP(Report!DC60,Code!$B$24:$D$32,3,FALSE)</f>
        <v>#VALUE!</v>
      </c>
      <c r="DF60" s="108" t="e">
        <f t="shared" ca="1" si="31"/>
        <v>#VALUE!</v>
      </c>
      <c r="DG60" s="108" t="e">
        <f t="shared" ca="1" si="47"/>
        <v>#VALUE!</v>
      </c>
      <c r="DH60" s="169" t="e">
        <f t="shared" ca="1" si="48"/>
        <v>#VALUE!</v>
      </c>
      <c r="DI60" s="170"/>
      <c r="DJ60" s="170"/>
      <c r="DK60" s="170"/>
      <c r="DL60" s="170"/>
      <c r="DM60" s="88"/>
      <c r="DN60" s="88"/>
      <c r="DO60" s="177" t="s">
        <v>26</v>
      </c>
      <c r="DP60" s="178" t="e">
        <f>VLOOKUP(Report!DO60,Code!$B$40:$D$42,2,FALSE)</f>
        <v>#N/A</v>
      </c>
      <c r="DQ60" s="179" t="e">
        <f>VLOOKUP(Report!DO60,Code!$B$40:$D$42,3,FALSE)</f>
        <v>#N/A</v>
      </c>
      <c r="DR60" s="180" t="e">
        <f t="shared" ca="1" si="35"/>
        <v>#N/A</v>
      </c>
      <c r="DS60" s="221"/>
      <c r="DT60" s="222" t="e">
        <f t="shared" ca="1" si="33"/>
        <v>#N/A</v>
      </c>
      <c r="DU60" s="181" t="s">
        <v>208</v>
      </c>
      <c r="DV60" s="181" t="s">
        <v>208</v>
      </c>
      <c r="DW60" s="181" t="s">
        <v>208</v>
      </c>
      <c r="DX60" s="115" t="str">
        <f t="shared" si="13"/>
        <v/>
      </c>
      <c r="DY60" s="115"/>
      <c r="DZ60" s="115"/>
      <c r="EA60" s="115"/>
      <c r="EB60" s="98"/>
      <c r="EC60" s="98" t="str">
        <f t="shared" si="49"/>
        <v/>
      </c>
      <c r="ED60" s="192" t="str">
        <f t="shared" si="53"/>
        <v/>
      </c>
    </row>
    <row r="61" spans="7:134" s="223" customFormat="1" ht="115.5" hidden="1" customHeight="1" thickTop="1" thickBot="1" x14ac:dyDescent="0.45">
      <c r="G61" s="199"/>
      <c r="H61" s="238"/>
      <c r="I61" s="190"/>
      <c r="J61" s="193"/>
      <c r="K61" s="193"/>
      <c r="L61" s="193"/>
      <c r="M61" s="193"/>
      <c r="N61" s="193"/>
      <c r="O61" s="193"/>
      <c r="P61" s="193"/>
      <c r="Q61" s="193"/>
      <c r="R61" s="193"/>
      <c r="S61" s="193"/>
      <c r="T61" s="90"/>
      <c r="U61" s="95" t="str">
        <f t="shared" si="15"/>
        <v>Type_2</v>
      </c>
      <c r="V61" s="254"/>
      <c r="W61" s="255" t="e">
        <f t="shared" ca="1" si="50"/>
        <v>#N/A</v>
      </c>
      <c r="X61" s="255"/>
      <c r="Y61" s="47" t="e">
        <f t="shared" ca="1" si="51"/>
        <v>#N/A</v>
      </c>
      <c r="Z61" s="47" t="e">
        <f t="shared" ca="1" si="52"/>
        <v>#N/A</v>
      </c>
      <c r="AA61" s="47"/>
      <c r="AB61" s="82" t="str">
        <f t="shared" si="54"/>
        <v>he</v>
      </c>
      <c r="AC61" s="82" t="str">
        <f t="shared" si="55"/>
        <v>He</v>
      </c>
      <c r="AD61" s="82" t="str">
        <f t="shared" si="41"/>
        <v>his</v>
      </c>
      <c r="AE61" s="83" t="str">
        <f t="shared" si="42"/>
        <v>His</v>
      </c>
      <c r="AF61" s="94"/>
      <c r="AG61" s="94"/>
      <c r="AH61" s="191" t="s">
        <v>26</v>
      </c>
      <c r="AI61" s="84" t="e">
        <f>HLOOKUP(Report!AH61,Person!$H$2:$L$3,2,FALSE)</f>
        <v>#N/A</v>
      </c>
      <c r="AJ61" s="85" t="e">
        <f t="shared" ca="1" si="19"/>
        <v>#N/A</v>
      </c>
      <c r="AK61" s="86" t="e">
        <f ca="1">IF(AH61=0,"",AJ61+VLOOKUP(AH61,Code!$B$2:$C$6,2,FALSE))</f>
        <v>#N/A</v>
      </c>
      <c r="AL61" s="143" t="e">
        <f ca="1">IF(AH61=0,"",IF(I61="F",G61&amp;" "&amp;VLOOKUP(AK61,Person!D:I,2,FALSE),G61&amp;" "&amp;VLOOKUP(AK61,Person!D:I,4,FALSE)))</f>
        <v>#N/A</v>
      </c>
      <c r="AM61" s="89"/>
      <c r="AN61" s="89"/>
      <c r="AO61" s="89"/>
      <c r="AP61" s="89"/>
      <c r="AQ61" s="89"/>
      <c r="AR61" s="89"/>
      <c r="AS61" s="88"/>
      <c r="AT61" s="189">
        <v>2</v>
      </c>
      <c r="AU61" s="147" t="str">
        <f>VLOOKUP(AT61,Code!$B$51:$D$55,2,FALSE)</f>
        <v>Behaviour_1</v>
      </c>
      <c r="AV61" s="88">
        <f ca="1">RANDBETWEEN(1,VLOOKUP(AT61,Code!$B$51:$D$55,3,FALSE))</f>
        <v>3</v>
      </c>
      <c r="AW61" s="89"/>
      <c r="AX61" s="143" t="str">
        <f t="shared" ca="1" si="43"/>
        <v xml:space="preserve"> He shows good citizenship by assisting other students find errors in their work. This demonstrates secure subject understanding.</v>
      </c>
      <c r="AY61" s="88"/>
      <c r="AZ61" s="88"/>
      <c r="BA61" s="188" t="s">
        <v>26</v>
      </c>
      <c r="BB61" s="84" t="e">
        <f>HLOOKUP(Report!BA61,Homework!$I$2:$L$3,2,FALSE)</f>
        <v>#N/A</v>
      </c>
      <c r="BC61" s="85" t="e">
        <f t="shared" ca="1" si="20"/>
        <v>#N/A</v>
      </c>
      <c r="BD61" s="86" t="e">
        <f ca="1">IF(BA61=0,"",BC61+VLOOKUP(BA61,Code!$B$2:$C$6,2,FALSE))</f>
        <v>#N/A</v>
      </c>
      <c r="BE61" s="86" t="e">
        <f ca="1">IF(AND(VLOOKUP(BD61,Homework!D:J,2,FALSE)="'s ",RIGHT(G61,1)="s"),"' ",IF(VLOOKUP(BD61,Homework!D:J,2,FALSE)="'s ","'s "," "))</f>
        <v>#N/A</v>
      </c>
      <c r="BF61" s="87" t="e">
        <f ca="1">IF(BA61=0,"",IF(I61="F"," "&amp;G61&amp;BE61&amp;VLOOKUP(BD61,Homework!D:J,3,FALSE)," "&amp;G61&amp;BE61&amp;VLOOKUP(BD61,Homework!D:J,5,FALSE)))</f>
        <v>#N/A</v>
      </c>
      <c r="BG61" s="87"/>
      <c r="BH61" s="87"/>
      <c r="BI61" s="87"/>
      <c r="BJ61" s="87"/>
      <c r="BK61" s="87"/>
      <c r="BL61" s="87"/>
      <c r="BM61" s="88"/>
      <c r="BN61" s="88"/>
      <c r="BO61" s="184" t="s">
        <v>26</v>
      </c>
      <c r="BP61" s="185" t="e">
        <f>VLOOKUP(BO61,Code!$B$45:$D$48,2,FALSE)</f>
        <v>#N/A</v>
      </c>
      <c r="BQ61" s="186" t="e">
        <f>VLOOKUP(BO61,Code!$B$45:$D$48,3,FALSE)</f>
        <v>#N/A</v>
      </c>
      <c r="BR61" s="186" t="e">
        <f t="shared" ca="1" si="21"/>
        <v>#N/A</v>
      </c>
      <c r="BS61" s="186"/>
      <c r="BT61" s="187" t="s">
        <v>219</v>
      </c>
      <c r="BU61" s="187" t="s">
        <v>219</v>
      </c>
      <c r="BV61" s="187" t="s">
        <v>219</v>
      </c>
      <c r="BW61" s="195"/>
      <c r="BX61" s="195"/>
      <c r="BY61" s="157" t="str">
        <f t="shared" ca="1" si="22"/>
        <v/>
      </c>
      <c r="BZ61" s="157" t="str">
        <f t="shared" ca="1" si="23"/>
        <v/>
      </c>
      <c r="CA61" s="132" t="str">
        <f t="shared" ca="1" si="44"/>
        <v xml:space="preserve"> </v>
      </c>
      <c r="CB61" s="88"/>
      <c r="CC61" s="124">
        <v>53</v>
      </c>
      <c r="CD61" s="125" t="e">
        <f>HLOOKUP(Report!CC61,Behaviour!$H$2:$K$3,2,FALSE)</f>
        <v>#N/A</v>
      </c>
      <c r="CE61" s="126" t="e">
        <f t="shared" ca="1" si="24"/>
        <v>#N/A</v>
      </c>
      <c r="CF61" s="127" t="e">
        <f ca="1">CE61+VLOOKUP(CC61,Code!$B$2:$C$6,2,FALSE)</f>
        <v>#N/A</v>
      </c>
      <c r="CG61" s="128" t="e">
        <f ca="1">IF(CC61=0,"",IF(I61="F",AC61&amp;" "&amp;VLOOKUP(CF61,Behaviour!D:I,2,FALSE)&amp;" ",AC61&amp;" "&amp;VLOOKUP(CF61,Behaviour!D:I,4,FALSE)&amp;" "))</f>
        <v>#N/A</v>
      </c>
      <c r="CH61" s="89"/>
      <c r="CI61" s="89"/>
      <c r="CJ61" s="266" t="s">
        <v>26</v>
      </c>
      <c r="CK61" s="266"/>
      <c r="CL61" s="89" t="e">
        <f>IF(CJ61=0,"",VLOOKUP(CJ61,Code!$B$59:$D$61,2,FALSE))</f>
        <v>#N/A</v>
      </c>
      <c r="CM61" s="89" t="e">
        <f>IF(CJ61=0,"",VLOOKUP(CJ61,Code!$B$59:$D$61,3,FALSE))</f>
        <v>#N/A</v>
      </c>
      <c r="CN61" s="89" t="e">
        <f t="shared" ca="1" si="25"/>
        <v>#N/A</v>
      </c>
      <c r="CO61" s="89" t="e">
        <f t="shared" ca="1" si="45"/>
        <v>#N/A</v>
      </c>
      <c r="CP61" s="89" t="e">
        <f t="shared" ca="1" si="46"/>
        <v>#N/A</v>
      </c>
      <c r="CQ61" s="89" t="e">
        <f t="shared" ca="1" si="26"/>
        <v>#N/A</v>
      </c>
      <c r="CR61" s="89" t="str">
        <f t="shared" ca="1" si="27"/>
        <v/>
      </c>
      <c r="CS61" s="89"/>
      <c r="CT61" s="89"/>
      <c r="CU61" s="89" t="str">
        <f t="shared" ca="1" si="8"/>
        <v/>
      </c>
      <c r="CV61" s="89"/>
      <c r="CW61" s="89"/>
      <c r="CX61" s="183" t="str">
        <f t="shared" ca="1" si="56"/>
        <v/>
      </c>
      <c r="CY61" s="22" t="e">
        <f t="shared" ca="1" si="29"/>
        <v>#VALUE!</v>
      </c>
      <c r="CZ61" s="22"/>
      <c r="DA61" s="22"/>
      <c r="DB61" s="182" t="s">
        <v>26</v>
      </c>
      <c r="DC61" s="108" t="e">
        <f t="shared" ca="1" si="30"/>
        <v>#VALUE!</v>
      </c>
      <c r="DD61" s="112" t="e">
        <f ca="1">VLOOKUP(Report!DC61,Code!$B$24:$C$32,2,FALSE)</f>
        <v>#VALUE!</v>
      </c>
      <c r="DE61" s="108" t="e">
        <f ca="1">VLOOKUP(Report!DC61,Code!$B$24:$D$32,3,FALSE)</f>
        <v>#VALUE!</v>
      </c>
      <c r="DF61" s="108" t="e">
        <f t="shared" ca="1" si="31"/>
        <v>#VALUE!</v>
      </c>
      <c r="DG61" s="108" t="e">
        <f t="shared" ca="1" si="47"/>
        <v>#VALUE!</v>
      </c>
      <c r="DH61" s="169" t="e">
        <f t="shared" ca="1" si="48"/>
        <v>#VALUE!</v>
      </c>
      <c r="DI61" s="170"/>
      <c r="DJ61" s="170"/>
      <c r="DK61" s="170"/>
      <c r="DL61" s="170"/>
      <c r="DM61" s="88"/>
      <c r="DN61" s="88"/>
      <c r="DO61" s="177" t="s">
        <v>26</v>
      </c>
      <c r="DP61" s="178" t="e">
        <f>VLOOKUP(Report!DO61,Code!$B$40:$D$42,2,FALSE)</f>
        <v>#N/A</v>
      </c>
      <c r="DQ61" s="179" t="e">
        <f>VLOOKUP(Report!DO61,Code!$B$40:$D$42,3,FALSE)</f>
        <v>#N/A</v>
      </c>
      <c r="DR61" s="180" t="e">
        <f t="shared" ca="1" si="35"/>
        <v>#N/A</v>
      </c>
      <c r="DS61" s="221"/>
      <c r="DT61" s="222" t="e">
        <f t="shared" ca="1" si="33"/>
        <v>#N/A</v>
      </c>
      <c r="DU61" s="181" t="s">
        <v>208</v>
      </c>
      <c r="DV61" s="181" t="s">
        <v>208</v>
      </c>
      <c r="DW61" s="181" t="s">
        <v>208</v>
      </c>
      <c r="DX61" s="115" t="str">
        <f t="shared" si="13"/>
        <v/>
      </c>
      <c r="DY61" s="115"/>
      <c r="DZ61" s="115"/>
      <c r="EA61" s="115"/>
      <c r="EB61" s="98"/>
      <c r="EC61" s="98" t="str">
        <f t="shared" si="49"/>
        <v/>
      </c>
      <c r="ED61" s="192" t="str">
        <f t="shared" si="53"/>
        <v/>
      </c>
    </row>
    <row r="62" spans="7:134" s="223" customFormat="1" ht="115.5" hidden="1" customHeight="1" thickTop="1" thickBot="1" x14ac:dyDescent="0.45">
      <c r="G62" s="199"/>
      <c r="H62" s="238"/>
      <c r="I62" s="190"/>
      <c r="J62" s="193"/>
      <c r="K62" s="193"/>
      <c r="L62" s="193"/>
      <c r="M62" s="193"/>
      <c r="N62" s="193"/>
      <c r="O62" s="193"/>
      <c r="P62" s="193"/>
      <c r="Q62" s="193"/>
      <c r="R62" s="193"/>
      <c r="S62" s="193"/>
      <c r="T62" s="90"/>
      <c r="U62" s="95" t="str">
        <f t="shared" si="15"/>
        <v>Type_2</v>
      </c>
      <c r="V62" s="254"/>
      <c r="W62" s="255" t="e">
        <f t="shared" ca="1" si="50"/>
        <v>#N/A</v>
      </c>
      <c r="X62" s="255"/>
      <c r="Y62" s="47" t="e">
        <f t="shared" ca="1" si="51"/>
        <v>#N/A</v>
      </c>
      <c r="Z62" s="47" t="e">
        <f t="shared" ca="1" si="52"/>
        <v>#N/A</v>
      </c>
      <c r="AA62" s="47"/>
      <c r="AB62" s="82" t="str">
        <f t="shared" si="54"/>
        <v>he</v>
      </c>
      <c r="AC62" s="82" t="str">
        <f t="shared" si="55"/>
        <v>He</v>
      </c>
      <c r="AD62" s="82" t="str">
        <f t="shared" si="41"/>
        <v>his</v>
      </c>
      <c r="AE62" s="83" t="str">
        <f t="shared" si="42"/>
        <v>His</v>
      </c>
      <c r="AF62" s="94"/>
      <c r="AG62" s="94"/>
      <c r="AH62" s="191" t="s">
        <v>26</v>
      </c>
      <c r="AI62" s="84" t="e">
        <f>HLOOKUP(Report!AH62,Person!$H$2:$L$3,2,FALSE)</f>
        <v>#N/A</v>
      </c>
      <c r="AJ62" s="85" t="e">
        <f t="shared" ca="1" si="19"/>
        <v>#N/A</v>
      </c>
      <c r="AK62" s="86" t="e">
        <f ca="1">IF(AH62=0,"",AJ62+VLOOKUP(AH62,Code!$B$2:$C$6,2,FALSE))</f>
        <v>#N/A</v>
      </c>
      <c r="AL62" s="143" t="e">
        <f ca="1">IF(AH62=0,"",IF(I62="F",G62&amp;" "&amp;VLOOKUP(AK62,Person!D:I,2,FALSE),G62&amp;" "&amp;VLOOKUP(AK62,Person!D:I,4,FALSE)))</f>
        <v>#N/A</v>
      </c>
      <c r="AM62" s="89"/>
      <c r="AN62" s="89"/>
      <c r="AO62" s="89"/>
      <c r="AP62" s="89"/>
      <c r="AQ62" s="89"/>
      <c r="AR62" s="89"/>
      <c r="AS62" s="88"/>
      <c r="AT62" s="189">
        <v>2</v>
      </c>
      <c r="AU62" s="147" t="str">
        <f>VLOOKUP(AT62,Code!$B$51:$D$55,2,FALSE)</f>
        <v>Behaviour_1</v>
      </c>
      <c r="AV62" s="88">
        <f ca="1">RANDBETWEEN(1,VLOOKUP(AT62,Code!$B$51:$D$55,3,FALSE))</f>
        <v>1</v>
      </c>
      <c r="AW62" s="89"/>
      <c r="AX62" s="143" t="str">
        <f t="shared" ca="1" si="43"/>
        <v xml:space="preserve"> He is always willing to help a classmate who has been unable to grasp a concept as quickly as himself. This demonstrates secure subject understanding.</v>
      </c>
      <c r="AY62" s="88"/>
      <c r="AZ62" s="88"/>
      <c r="BA62" s="188" t="s">
        <v>26</v>
      </c>
      <c r="BB62" s="84" t="e">
        <f>HLOOKUP(Report!BA62,Homework!$I$2:$L$3,2,FALSE)</f>
        <v>#N/A</v>
      </c>
      <c r="BC62" s="85" t="e">
        <f t="shared" ca="1" si="20"/>
        <v>#N/A</v>
      </c>
      <c r="BD62" s="86" t="e">
        <f ca="1">IF(BA62=0,"",BC62+VLOOKUP(BA62,Code!$B$2:$C$6,2,FALSE))</f>
        <v>#N/A</v>
      </c>
      <c r="BE62" s="86" t="e">
        <f ca="1">IF(AND(VLOOKUP(BD62,Homework!D:J,2,FALSE)="'s ",RIGHT(G62,1)="s"),"' ",IF(VLOOKUP(BD62,Homework!D:J,2,FALSE)="'s ","'s "," "))</f>
        <v>#N/A</v>
      </c>
      <c r="BF62" s="87" t="e">
        <f ca="1">IF(BA62=0,"",IF(I62="F"," "&amp;G62&amp;BE62&amp;VLOOKUP(BD62,Homework!D:J,3,FALSE)," "&amp;G62&amp;BE62&amp;VLOOKUP(BD62,Homework!D:J,5,FALSE)))</f>
        <v>#N/A</v>
      </c>
      <c r="BG62" s="87"/>
      <c r="BH62" s="87"/>
      <c r="BI62" s="87"/>
      <c r="BJ62" s="87"/>
      <c r="BK62" s="87"/>
      <c r="BL62" s="87"/>
      <c r="BM62" s="88"/>
      <c r="BN62" s="88"/>
      <c r="BO62" s="184" t="s">
        <v>26</v>
      </c>
      <c r="BP62" s="185" t="e">
        <f>VLOOKUP(BO62,Code!$B$45:$D$48,2,FALSE)</f>
        <v>#N/A</v>
      </c>
      <c r="BQ62" s="186" t="e">
        <f>VLOOKUP(BO62,Code!$B$45:$D$48,3,FALSE)</f>
        <v>#N/A</v>
      </c>
      <c r="BR62" s="186" t="e">
        <f t="shared" ca="1" si="21"/>
        <v>#N/A</v>
      </c>
      <c r="BS62" s="186"/>
      <c r="BT62" s="187" t="s">
        <v>219</v>
      </c>
      <c r="BU62" s="187" t="s">
        <v>219</v>
      </c>
      <c r="BV62" s="187" t="s">
        <v>219</v>
      </c>
      <c r="BW62" s="195"/>
      <c r="BX62" s="195"/>
      <c r="BY62" s="157" t="str">
        <f t="shared" ca="1" si="22"/>
        <v/>
      </c>
      <c r="BZ62" s="157" t="str">
        <f t="shared" ca="1" si="23"/>
        <v/>
      </c>
      <c r="CA62" s="132" t="str">
        <f t="shared" ca="1" si="44"/>
        <v xml:space="preserve"> </v>
      </c>
      <c r="CB62" s="88"/>
      <c r="CC62" s="124">
        <v>54</v>
      </c>
      <c r="CD62" s="125" t="e">
        <f>HLOOKUP(Report!CC62,Behaviour!$H$2:$K$3,2,FALSE)</f>
        <v>#N/A</v>
      </c>
      <c r="CE62" s="126" t="e">
        <f t="shared" ca="1" si="24"/>
        <v>#N/A</v>
      </c>
      <c r="CF62" s="127" t="e">
        <f ca="1">CE62+VLOOKUP(CC62,Code!$B$2:$C$6,2,FALSE)</f>
        <v>#N/A</v>
      </c>
      <c r="CG62" s="128" t="e">
        <f ca="1">IF(CC62=0,"",IF(I62="F",AC62&amp;" "&amp;VLOOKUP(CF62,Behaviour!D:I,2,FALSE)&amp;" ",AC62&amp;" "&amp;VLOOKUP(CF62,Behaviour!D:I,4,FALSE)&amp;" "))</f>
        <v>#N/A</v>
      </c>
      <c r="CH62" s="89"/>
      <c r="CI62" s="89"/>
      <c r="CJ62" s="266" t="s">
        <v>26</v>
      </c>
      <c r="CK62" s="266"/>
      <c r="CL62" s="89" t="e">
        <f>IF(CJ62=0,"",VLOOKUP(CJ62,Code!$B$59:$D$61,2,FALSE))</f>
        <v>#N/A</v>
      </c>
      <c r="CM62" s="89" t="e">
        <f>IF(CJ62=0,"",VLOOKUP(CJ62,Code!$B$59:$D$61,3,FALSE))</f>
        <v>#N/A</v>
      </c>
      <c r="CN62" s="89" t="e">
        <f t="shared" ca="1" si="25"/>
        <v>#N/A</v>
      </c>
      <c r="CO62" s="89" t="e">
        <f t="shared" ca="1" si="45"/>
        <v>#N/A</v>
      </c>
      <c r="CP62" s="89" t="e">
        <f t="shared" ca="1" si="46"/>
        <v>#N/A</v>
      </c>
      <c r="CQ62" s="89" t="e">
        <f t="shared" ca="1" si="26"/>
        <v>#N/A</v>
      </c>
      <c r="CR62" s="89" t="str">
        <f t="shared" ca="1" si="27"/>
        <v/>
      </c>
      <c r="CS62" s="89"/>
      <c r="CT62" s="89"/>
      <c r="CU62" s="89" t="str">
        <f t="shared" ca="1" si="8"/>
        <v/>
      </c>
      <c r="CV62" s="89"/>
      <c r="CW62" s="89"/>
      <c r="CX62" s="183" t="str">
        <f t="shared" ca="1" si="56"/>
        <v/>
      </c>
      <c r="CY62" s="22" t="e">
        <f t="shared" ca="1" si="29"/>
        <v>#VALUE!</v>
      </c>
      <c r="CZ62" s="22"/>
      <c r="DA62" s="22"/>
      <c r="DB62" s="182" t="s">
        <v>26</v>
      </c>
      <c r="DC62" s="108" t="e">
        <f t="shared" ca="1" si="30"/>
        <v>#VALUE!</v>
      </c>
      <c r="DD62" s="112" t="e">
        <f ca="1">VLOOKUP(Report!DC62,Code!$B$24:$C$32,2,FALSE)</f>
        <v>#VALUE!</v>
      </c>
      <c r="DE62" s="108" t="e">
        <f ca="1">VLOOKUP(Report!DC62,Code!$B$24:$D$32,3,FALSE)</f>
        <v>#VALUE!</v>
      </c>
      <c r="DF62" s="108" t="e">
        <f t="shared" ca="1" si="31"/>
        <v>#VALUE!</v>
      </c>
      <c r="DG62" s="108" t="e">
        <f t="shared" ca="1" si="47"/>
        <v>#VALUE!</v>
      </c>
      <c r="DH62" s="169" t="e">
        <f t="shared" ca="1" si="48"/>
        <v>#VALUE!</v>
      </c>
      <c r="DI62" s="170"/>
      <c r="DJ62" s="170"/>
      <c r="DK62" s="170"/>
      <c r="DL62" s="170"/>
      <c r="DM62" s="88"/>
      <c r="DN62" s="88"/>
      <c r="DO62" s="177" t="s">
        <v>26</v>
      </c>
      <c r="DP62" s="178" t="e">
        <f>VLOOKUP(Report!DO62,Code!$B$40:$D$42,2,FALSE)</f>
        <v>#N/A</v>
      </c>
      <c r="DQ62" s="179" t="e">
        <f>VLOOKUP(Report!DO62,Code!$B$40:$D$42,3,FALSE)</f>
        <v>#N/A</v>
      </c>
      <c r="DR62" s="180" t="e">
        <f t="shared" ca="1" si="35"/>
        <v>#N/A</v>
      </c>
      <c r="DS62" s="221"/>
      <c r="DT62" s="222" t="e">
        <f t="shared" ca="1" si="33"/>
        <v>#N/A</v>
      </c>
      <c r="DU62" s="181" t="s">
        <v>208</v>
      </c>
      <c r="DV62" s="181" t="s">
        <v>208</v>
      </c>
      <c r="DW62" s="181" t="s">
        <v>208</v>
      </c>
      <c r="DX62" s="115" t="str">
        <f t="shared" si="13"/>
        <v/>
      </c>
      <c r="DY62" s="115"/>
      <c r="DZ62" s="115"/>
      <c r="EA62" s="115"/>
      <c r="EB62" s="98"/>
      <c r="EC62" s="98" t="str">
        <f t="shared" si="49"/>
        <v/>
      </c>
      <c r="ED62" s="192" t="str">
        <f t="shared" si="53"/>
        <v/>
      </c>
    </row>
    <row r="63" spans="7:134" s="223" customFormat="1" ht="115.5" hidden="1" customHeight="1" thickTop="1" thickBot="1" x14ac:dyDescent="0.45">
      <c r="G63" s="199"/>
      <c r="H63" s="238"/>
      <c r="I63" s="190"/>
      <c r="J63" s="193"/>
      <c r="K63" s="193"/>
      <c r="L63" s="193"/>
      <c r="M63" s="193"/>
      <c r="N63" s="193"/>
      <c r="O63" s="193"/>
      <c r="P63" s="193"/>
      <c r="Q63" s="193"/>
      <c r="R63" s="193"/>
      <c r="S63" s="193"/>
      <c r="T63" s="90"/>
      <c r="U63" s="95" t="str">
        <f t="shared" si="15"/>
        <v>Type_2</v>
      </c>
      <c r="V63" s="254"/>
      <c r="W63" s="255" t="e">
        <f t="shared" ca="1" si="50"/>
        <v>#N/A</v>
      </c>
      <c r="X63" s="255"/>
      <c r="Y63" s="47" t="e">
        <f t="shared" ca="1" si="51"/>
        <v>#N/A</v>
      </c>
      <c r="Z63" s="47" t="e">
        <f t="shared" ca="1" si="52"/>
        <v>#N/A</v>
      </c>
      <c r="AA63" s="47"/>
      <c r="AB63" s="82" t="str">
        <f t="shared" si="54"/>
        <v>he</v>
      </c>
      <c r="AC63" s="82" t="str">
        <f t="shared" si="55"/>
        <v>He</v>
      </c>
      <c r="AD63" s="82" t="str">
        <f t="shared" si="41"/>
        <v>his</v>
      </c>
      <c r="AE63" s="83" t="str">
        <f t="shared" si="42"/>
        <v>His</v>
      </c>
      <c r="AF63" s="94"/>
      <c r="AG63" s="94"/>
      <c r="AH63" s="191" t="s">
        <v>26</v>
      </c>
      <c r="AI63" s="84" t="e">
        <f>HLOOKUP(Report!AH63,Person!$H$2:$L$3,2,FALSE)</f>
        <v>#N/A</v>
      </c>
      <c r="AJ63" s="85" t="e">
        <f t="shared" ca="1" si="19"/>
        <v>#N/A</v>
      </c>
      <c r="AK63" s="86" t="e">
        <f ca="1">IF(AH63=0,"",AJ63+VLOOKUP(AH63,Code!$B$2:$C$6,2,FALSE))</f>
        <v>#N/A</v>
      </c>
      <c r="AL63" s="143" t="e">
        <f ca="1">IF(AH63=0,"",IF(I63="F",G63&amp;" "&amp;VLOOKUP(AK63,Person!D:I,2,FALSE),G63&amp;" "&amp;VLOOKUP(AK63,Person!D:I,4,FALSE)))</f>
        <v>#N/A</v>
      </c>
      <c r="AM63" s="89"/>
      <c r="AN63" s="89"/>
      <c r="AO63" s="89"/>
      <c r="AP63" s="89"/>
      <c r="AQ63" s="89"/>
      <c r="AR63" s="89"/>
      <c r="AS63" s="88"/>
      <c r="AT63" s="189">
        <v>2</v>
      </c>
      <c r="AU63" s="147" t="str">
        <f>VLOOKUP(AT63,Code!$B$51:$D$55,2,FALSE)</f>
        <v>Behaviour_1</v>
      </c>
      <c r="AV63" s="88">
        <f ca="1">RANDBETWEEN(1,VLOOKUP(AT63,Code!$B$51:$D$55,3,FALSE))</f>
        <v>3</v>
      </c>
      <c r="AW63" s="89"/>
      <c r="AX63" s="143" t="str">
        <f t="shared" ca="1" si="43"/>
        <v xml:space="preserve"> He shows good citizenship by assisting other students find errors in their work. This demonstrates secure subject understanding.</v>
      </c>
      <c r="AY63" s="88"/>
      <c r="AZ63" s="88"/>
      <c r="BA63" s="188" t="s">
        <v>26</v>
      </c>
      <c r="BB63" s="84" t="e">
        <f>HLOOKUP(Report!BA63,Homework!$I$2:$L$3,2,FALSE)</f>
        <v>#N/A</v>
      </c>
      <c r="BC63" s="85" t="e">
        <f t="shared" ca="1" si="20"/>
        <v>#N/A</v>
      </c>
      <c r="BD63" s="86" t="e">
        <f ca="1">IF(BA63=0,"",BC63+VLOOKUP(BA63,Code!$B$2:$C$6,2,FALSE))</f>
        <v>#N/A</v>
      </c>
      <c r="BE63" s="86" t="e">
        <f ca="1">IF(AND(VLOOKUP(BD63,Homework!D:J,2,FALSE)="'s ",RIGHT(G63,1)="s"),"' ",IF(VLOOKUP(BD63,Homework!D:J,2,FALSE)="'s ","'s "," "))</f>
        <v>#N/A</v>
      </c>
      <c r="BF63" s="87" t="e">
        <f ca="1">IF(BA63=0,"",IF(I63="F"," "&amp;G63&amp;BE63&amp;VLOOKUP(BD63,Homework!D:J,3,FALSE)," "&amp;G63&amp;BE63&amp;VLOOKUP(BD63,Homework!D:J,5,FALSE)))</f>
        <v>#N/A</v>
      </c>
      <c r="BG63" s="87"/>
      <c r="BH63" s="87"/>
      <c r="BI63" s="87"/>
      <c r="BJ63" s="87"/>
      <c r="BK63" s="87"/>
      <c r="BL63" s="87"/>
      <c r="BM63" s="88"/>
      <c r="BN63" s="88"/>
      <c r="BO63" s="184" t="s">
        <v>26</v>
      </c>
      <c r="BP63" s="185" t="e">
        <f>VLOOKUP(BO63,Code!$B$45:$D$48,2,FALSE)</f>
        <v>#N/A</v>
      </c>
      <c r="BQ63" s="186" t="e">
        <f>VLOOKUP(BO63,Code!$B$45:$D$48,3,FALSE)</f>
        <v>#N/A</v>
      </c>
      <c r="BR63" s="186" t="e">
        <f t="shared" ca="1" si="21"/>
        <v>#N/A</v>
      </c>
      <c r="BS63" s="186"/>
      <c r="BT63" s="187" t="s">
        <v>219</v>
      </c>
      <c r="BU63" s="187" t="s">
        <v>219</v>
      </c>
      <c r="BV63" s="187" t="s">
        <v>219</v>
      </c>
      <c r="BW63" s="195"/>
      <c r="BX63" s="195"/>
      <c r="BY63" s="157" t="str">
        <f t="shared" ca="1" si="22"/>
        <v/>
      </c>
      <c r="BZ63" s="157" t="str">
        <f t="shared" ca="1" si="23"/>
        <v/>
      </c>
      <c r="CA63" s="132" t="str">
        <f t="shared" ca="1" si="44"/>
        <v xml:space="preserve"> </v>
      </c>
      <c r="CB63" s="88"/>
      <c r="CC63" s="124">
        <v>55</v>
      </c>
      <c r="CD63" s="125" t="e">
        <f>HLOOKUP(Report!CC63,Behaviour!$H$2:$K$3,2,FALSE)</f>
        <v>#N/A</v>
      </c>
      <c r="CE63" s="126" t="e">
        <f t="shared" ca="1" si="24"/>
        <v>#N/A</v>
      </c>
      <c r="CF63" s="127" t="e">
        <f ca="1">CE63+VLOOKUP(CC63,Code!$B$2:$C$6,2,FALSE)</f>
        <v>#N/A</v>
      </c>
      <c r="CG63" s="128" t="e">
        <f ca="1">IF(CC63=0,"",IF(I63="F",AC63&amp;" "&amp;VLOOKUP(CF63,Behaviour!D:I,2,FALSE)&amp;" ",AC63&amp;" "&amp;VLOOKUP(CF63,Behaviour!D:I,4,FALSE)&amp;" "))</f>
        <v>#N/A</v>
      </c>
      <c r="CH63" s="89"/>
      <c r="CI63" s="89"/>
      <c r="CJ63" s="266" t="s">
        <v>26</v>
      </c>
      <c r="CK63" s="266"/>
      <c r="CL63" s="89" t="e">
        <f>IF(CJ63=0,"",VLOOKUP(CJ63,Code!$B$59:$D$61,2,FALSE))</f>
        <v>#N/A</v>
      </c>
      <c r="CM63" s="89" t="e">
        <f>IF(CJ63=0,"",VLOOKUP(CJ63,Code!$B$59:$D$61,3,FALSE))</f>
        <v>#N/A</v>
      </c>
      <c r="CN63" s="89" t="e">
        <f t="shared" ca="1" si="25"/>
        <v>#N/A</v>
      </c>
      <c r="CO63" s="89" t="e">
        <f t="shared" ca="1" si="45"/>
        <v>#N/A</v>
      </c>
      <c r="CP63" s="89" t="e">
        <f t="shared" ca="1" si="46"/>
        <v>#N/A</v>
      </c>
      <c r="CQ63" s="89" t="e">
        <f t="shared" ca="1" si="26"/>
        <v>#N/A</v>
      </c>
      <c r="CR63" s="89" t="str">
        <f t="shared" ca="1" si="27"/>
        <v/>
      </c>
      <c r="CS63" s="89"/>
      <c r="CT63" s="89"/>
      <c r="CU63" s="89" t="str">
        <f t="shared" ca="1" si="8"/>
        <v/>
      </c>
      <c r="CV63" s="89"/>
      <c r="CW63" s="89"/>
      <c r="CX63" s="183" t="str">
        <f t="shared" ca="1" si="56"/>
        <v/>
      </c>
      <c r="CY63" s="22" t="e">
        <f t="shared" ca="1" si="29"/>
        <v>#VALUE!</v>
      </c>
      <c r="CZ63" s="22"/>
      <c r="DA63" s="22"/>
      <c r="DB63" s="182" t="s">
        <v>26</v>
      </c>
      <c r="DC63" s="108" t="e">
        <f t="shared" ca="1" si="30"/>
        <v>#VALUE!</v>
      </c>
      <c r="DD63" s="112" t="e">
        <f ca="1">VLOOKUP(Report!DC63,Code!$B$24:$C$32,2,FALSE)</f>
        <v>#VALUE!</v>
      </c>
      <c r="DE63" s="108" t="e">
        <f ca="1">VLOOKUP(Report!DC63,Code!$B$24:$D$32,3,FALSE)</f>
        <v>#VALUE!</v>
      </c>
      <c r="DF63" s="108" t="e">
        <f t="shared" ca="1" si="31"/>
        <v>#VALUE!</v>
      </c>
      <c r="DG63" s="108" t="e">
        <f t="shared" ca="1" si="47"/>
        <v>#VALUE!</v>
      </c>
      <c r="DH63" s="169" t="e">
        <f t="shared" ca="1" si="48"/>
        <v>#VALUE!</v>
      </c>
      <c r="DI63" s="170"/>
      <c r="DJ63" s="170"/>
      <c r="DK63" s="170"/>
      <c r="DL63" s="170"/>
      <c r="DM63" s="88"/>
      <c r="DN63" s="88"/>
      <c r="DO63" s="177" t="s">
        <v>26</v>
      </c>
      <c r="DP63" s="178" t="e">
        <f>VLOOKUP(Report!DO63,Code!$B$40:$D$42,2,FALSE)</f>
        <v>#N/A</v>
      </c>
      <c r="DQ63" s="179" t="e">
        <f>VLOOKUP(Report!DO63,Code!$B$40:$D$42,3,FALSE)</f>
        <v>#N/A</v>
      </c>
      <c r="DR63" s="180" t="e">
        <f t="shared" ca="1" si="35"/>
        <v>#N/A</v>
      </c>
      <c r="DS63" s="221"/>
      <c r="DT63" s="222" t="e">
        <f t="shared" ca="1" si="33"/>
        <v>#N/A</v>
      </c>
      <c r="DU63" s="181" t="s">
        <v>208</v>
      </c>
      <c r="DV63" s="181" t="s">
        <v>208</v>
      </c>
      <c r="DW63" s="181" t="s">
        <v>208</v>
      </c>
      <c r="DX63" s="115" t="str">
        <f t="shared" si="13"/>
        <v/>
      </c>
      <c r="DY63" s="115"/>
      <c r="DZ63" s="115"/>
      <c r="EA63" s="115"/>
      <c r="EB63" s="98"/>
      <c r="EC63" s="98" t="str">
        <f t="shared" si="49"/>
        <v/>
      </c>
      <c r="ED63" s="192" t="str">
        <f t="shared" si="53"/>
        <v/>
      </c>
    </row>
    <row r="64" spans="7:134" s="223" customFormat="1" ht="115.5" hidden="1" customHeight="1" thickTop="1" thickBot="1" x14ac:dyDescent="0.45">
      <c r="G64" s="199"/>
      <c r="H64" s="238"/>
      <c r="I64" s="190"/>
      <c r="J64" s="193"/>
      <c r="K64" s="193"/>
      <c r="L64" s="193"/>
      <c r="M64" s="193"/>
      <c r="N64" s="193"/>
      <c r="O64" s="193"/>
      <c r="P64" s="193"/>
      <c r="Q64" s="193"/>
      <c r="R64" s="193"/>
      <c r="S64" s="193"/>
      <c r="T64" s="90"/>
      <c r="U64" s="95" t="str">
        <f t="shared" si="15"/>
        <v>Type_2</v>
      </c>
      <c r="V64" s="254"/>
      <c r="W64" s="255" t="e">
        <f t="shared" ca="1" si="50"/>
        <v>#N/A</v>
      </c>
      <c r="X64" s="255"/>
      <c r="Y64" s="47" t="e">
        <f t="shared" ca="1" si="51"/>
        <v>#N/A</v>
      </c>
      <c r="Z64" s="47" t="e">
        <f t="shared" ca="1" si="52"/>
        <v>#N/A</v>
      </c>
      <c r="AA64" s="47"/>
      <c r="AB64" s="82" t="str">
        <f t="shared" si="54"/>
        <v>he</v>
      </c>
      <c r="AC64" s="82" t="str">
        <f t="shared" si="55"/>
        <v>He</v>
      </c>
      <c r="AD64" s="82" t="str">
        <f t="shared" si="41"/>
        <v>his</v>
      </c>
      <c r="AE64" s="83" t="str">
        <f t="shared" si="42"/>
        <v>His</v>
      </c>
      <c r="AF64" s="94"/>
      <c r="AG64" s="94"/>
      <c r="AH64" s="191" t="s">
        <v>26</v>
      </c>
      <c r="AI64" s="84" t="e">
        <f>HLOOKUP(Report!AH64,Person!$H$2:$L$3,2,FALSE)</f>
        <v>#N/A</v>
      </c>
      <c r="AJ64" s="85" t="e">
        <f t="shared" ca="1" si="19"/>
        <v>#N/A</v>
      </c>
      <c r="AK64" s="86" t="e">
        <f ca="1">IF(AH64=0,"",AJ64+VLOOKUP(AH64,Code!$B$2:$C$6,2,FALSE))</f>
        <v>#N/A</v>
      </c>
      <c r="AL64" s="143" t="e">
        <f ca="1">IF(AH64=0,"",IF(I64="F",G64&amp;" "&amp;VLOOKUP(AK64,Person!D:I,2,FALSE),G64&amp;" "&amp;VLOOKUP(AK64,Person!D:I,4,FALSE)))</f>
        <v>#N/A</v>
      </c>
      <c r="AM64" s="89"/>
      <c r="AN64" s="89"/>
      <c r="AO64" s="89"/>
      <c r="AP64" s="89"/>
      <c r="AQ64" s="89"/>
      <c r="AR64" s="89"/>
      <c r="AS64" s="88"/>
      <c r="AT64" s="189">
        <v>2</v>
      </c>
      <c r="AU64" s="147" t="str">
        <f>VLOOKUP(AT64,Code!$B$51:$D$55,2,FALSE)</f>
        <v>Behaviour_1</v>
      </c>
      <c r="AV64" s="88">
        <f ca="1">RANDBETWEEN(1,VLOOKUP(AT64,Code!$B$51:$D$55,3,FALSE))</f>
        <v>2</v>
      </c>
      <c r="AW64" s="89"/>
      <c r="AX64" s="143" t="str">
        <f t="shared" ca="1" si="43"/>
        <v xml:space="preserve"> He shows good citizenship by assisting other students to correct their work. This demonstrates secure subject understanding.</v>
      </c>
      <c r="AY64" s="88"/>
      <c r="AZ64" s="88"/>
      <c r="BA64" s="188" t="s">
        <v>26</v>
      </c>
      <c r="BB64" s="84" t="e">
        <f>HLOOKUP(Report!BA64,Homework!$I$2:$L$3,2,FALSE)</f>
        <v>#N/A</v>
      </c>
      <c r="BC64" s="85" t="e">
        <f t="shared" ca="1" si="20"/>
        <v>#N/A</v>
      </c>
      <c r="BD64" s="86" t="e">
        <f ca="1">IF(BA64=0,"",BC64+VLOOKUP(BA64,Code!$B$2:$C$6,2,FALSE))</f>
        <v>#N/A</v>
      </c>
      <c r="BE64" s="86" t="e">
        <f ca="1">IF(AND(VLOOKUP(BD64,Homework!D:J,2,FALSE)="'s ",RIGHT(G64,1)="s"),"' ",IF(VLOOKUP(BD64,Homework!D:J,2,FALSE)="'s ","'s "," "))</f>
        <v>#N/A</v>
      </c>
      <c r="BF64" s="87" t="e">
        <f ca="1">IF(BA64=0,"",IF(I64="F"," "&amp;G64&amp;BE64&amp;VLOOKUP(BD64,Homework!D:J,3,FALSE)," "&amp;G64&amp;BE64&amp;VLOOKUP(BD64,Homework!D:J,5,FALSE)))</f>
        <v>#N/A</v>
      </c>
      <c r="BG64" s="87"/>
      <c r="BH64" s="87"/>
      <c r="BI64" s="87"/>
      <c r="BJ64" s="87"/>
      <c r="BK64" s="87"/>
      <c r="BL64" s="87"/>
      <c r="BM64" s="88"/>
      <c r="BN64" s="88"/>
      <c r="BO64" s="184" t="s">
        <v>26</v>
      </c>
      <c r="BP64" s="185" t="e">
        <f>VLOOKUP(BO64,Code!$B$45:$D$48,2,FALSE)</f>
        <v>#N/A</v>
      </c>
      <c r="BQ64" s="186" t="e">
        <f>VLOOKUP(BO64,Code!$B$45:$D$48,3,FALSE)</f>
        <v>#N/A</v>
      </c>
      <c r="BR64" s="186" t="e">
        <f t="shared" ca="1" si="21"/>
        <v>#N/A</v>
      </c>
      <c r="BS64" s="186"/>
      <c r="BT64" s="187" t="s">
        <v>219</v>
      </c>
      <c r="BU64" s="187" t="s">
        <v>219</v>
      </c>
      <c r="BV64" s="187" t="s">
        <v>219</v>
      </c>
      <c r="BW64" s="195"/>
      <c r="BX64" s="195"/>
      <c r="BY64" s="157" t="str">
        <f t="shared" ca="1" si="22"/>
        <v/>
      </c>
      <c r="BZ64" s="157" t="str">
        <f t="shared" ca="1" si="23"/>
        <v/>
      </c>
      <c r="CA64" s="132" t="str">
        <f t="shared" ca="1" si="44"/>
        <v xml:space="preserve"> </v>
      </c>
      <c r="CB64" s="88"/>
      <c r="CC64" s="124">
        <v>56</v>
      </c>
      <c r="CD64" s="125" t="e">
        <f>HLOOKUP(Report!CC64,Behaviour!$H$2:$K$3,2,FALSE)</f>
        <v>#N/A</v>
      </c>
      <c r="CE64" s="126" t="e">
        <f t="shared" ca="1" si="24"/>
        <v>#N/A</v>
      </c>
      <c r="CF64" s="127" t="e">
        <f ca="1">CE64+VLOOKUP(CC64,Code!$B$2:$C$6,2,FALSE)</f>
        <v>#N/A</v>
      </c>
      <c r="CG64" s="128" t="e">
        <f ca="1">IF(CC64=0,"",IF(I64="F",AC64&amp;" "&amp;VLOOKUP(CF64,Behaviour!D:I,2,FALSE)&amp;" ",AC64&amp;" "&amp;VLOOKUP(CF64,Behaviour!D:I,4,FALSE)&amp;" "))</f>
        <v>#N/A</v>
      </c>
      <c r="CH64" s="89"/>
      <c r="CI64" s="89"/>
      <c r="CJ64" s="266" t="s">
        <v>26</v>
      </c>
      <c r="CK64" s="266"/>
      <c r="CL64" s="89" t="e">
        <f>IF(CJ64=0,"",VLOOKUP(CJ64,Code!$B$59:$D$61,2,FALSE))</f>
        <v>#N/A</v>
      </c>
      <c r="CM64" s="89" t="e">
        <f>IF(CJ64=0,"",VLOOKUP(CJ64,Code!$B$59:$D$61,3,FALSE))</f>
        <v>#N/A</v>
      </c>
      <c r="CN64" s="89" t="e">
        <f t="shared" ca="1" si="25"/>
        <v>#N/A</v>
      </c>
      <c r="CO64" s="89" t="e">
        <f t="shared" ca="1" si="45"/>
        <v>#N/A</v>
      </c>
      <c r="CP64" s="89" t="e">
        <f t="shared" ca="1" si="46"/>
        <v>#N/A</v>
      </c>
      <c r="CQ64" s="89" t="e">
        <f t="shared" ca="1" si="26"/>
        <v>#N/A</v>
      </c>
      <c r="CR64" s="89" t="str">
        <f t="shared" ca="1" si="27"/>
        <v/>
      </c>
      <c r="CS64" s="89"/>
      <c r="CT64" s="89"/>
      <c r="CU64" s="89" t="str">
        <f t="shared" ca="1" si="8"/>
        <v/>
      </c>
      <c r="CV64" s="89"/>
      <c r="CW64" s="89"/>
      <c r="CX64" s="183" t="str">
        <f t="shared" ca="1" si="56"/>
        <v/>
      </c>
      <c r="CY64" s="22" t="e">
        <f t="shared" ca="1" si="29"/>
        <v>#VALUE!</v>
      </c>
      <c r="CZ64" s="22"/>
      <c r="DA64" s="22"/>
      <c r="DB64" s="182" t="s">
        <v>26</v>
      </c>
      <c r="DC64" s="108" t="e">
        <f t="shared" ca="1" si="30"/>
        <v>#VALUE!</v>
      </c>
      <c r="DD64" s="112" t="e">
        <f ca="1">VLOOKUP(Report!DC64,Code!$B$24:$C$32,2,FALSE)</f>
        <v>#VALUE!</v>
      </c>
      <c r="DE64" s="108" t="e">
        <f ca="1">VLOOKUP(Report!DC64,Code!$B$24:$D$32,3,FALSE)</f>
        <v>#VALUE!</v>
      </c>
      <c r="DF64" s="108" t="e">
        <f t="shared" ca="1" si="31"/>
        <v>#VALUE!</v>
      </c>
      <c r="DG64" s="108" t="e">
        <f t="shared" ca="1" si="47"/>
        <v>#VALUE!</v>
      </c>
      <c r="DH64" s="169" t="e">
        <f t="shared" ca="1" si="48"/>
        <v>#VALUE!</v>
      </c>
      <c r="DI64" s="170"/>
      <c r="DJ64" s="170"/>
      <c r="DK64" s="170"/>
      <c r="DL64" s="170"/>
      <c r="DM64" s="88"/>
      <c r="DN64" s="88"/>
      <c r="DO64" s="177" t="s">
        <v>26</v>
      </c>
      <c r="DP64" s="178" t="e">
        <f>VLOOKUP(Report!DO64,Code!$B$40:$D$42,2,FALSE)</f>
        <v>#N/A</v>
      </c>
      <c r="DQ64" s="179" t="e">
        <f>VLOOKUP(Report!DO64,Code!$B$40:$D$42,3,FALSE)</f>
        <v>#N/A</v>
      </c>
      <c r="DR64" s="180" t="e">
        <f t="shared" ca="1" si="35"/>
        <v>#N/A</v>
      </c>
      <c r="DS64" s="221"/>
      <c r="DT64" s="222" t="e">
        <f t="shared" ca="1" si="33"/>
        <v>#N/A</v>
      </c>
      <c r="DU64" s="181" t="s">
        <v>208</v>
      </c>
      <c r="DV64" s="181" t="s">
        <v>208</v>
      </c>
      <c r="DW64" s="181" t="s">
        <v>208</v>
      </c>
      <c r="DX64" s="115" t="str">
        <f t="shared" si="13"/>
        <v/>
      </c>
      <c r="DY64" s="115"/>
      <c r="DZ64" s="115"/>
      <c r="EA64" s="115"/>
      <c r="EB64" s="98"/>
      <c r="EC64" s="98" t="str">
        <f t="shared" si="49"/>
        <v/>
      </c>
      <c r="ED64" s="192" t="str">
        <f t="shared" si="53"/>
        <v/>
      </c>
    </row>
    <row r="65" spans="7:134" s="223" customFormat="1" ht="115.5" hidden="1" customHeight="1" thickTop="1" thickBot="1" x14ac:dyDescent="0.45">
      <c r="G65" s="199"/>
      <c r="H65" s="238"/>
      <c r="I65" s="190"/>
      <c r="J65" s="193"/>
      <c r="K65" s="193"/>
      <c r="L65" s="193"/>
      <c r="M65" s="193"/>
      <c r="N65" s="193"/>
      <c r="O65" s="193"/>
      <c r="P65" s="193"/>
      <c r="Q65" s="193"/>
      <c r="R65" s="193"/>
      <c r="S65" s="193"/>
      <c r="T65" s="90"/>
      <c r="U65" s="95" t="str">
        <f t="shared" si="15"/>
        <v>Type_2</v>
      </c>
      <c r="V65" s="254"/>
      <c r="W65" s="255" t="e">
        <f t="shared" ca="1" si="50"/>
        <v>#N/A</v>
      </c>
      <c r="X65" s="255"/>
      <c r="Y65" s="47" t="e">
        <f t="shared" ca="1" si="51"/>
        <v>#N/A</v>
      </c>
      <c r="Z65" s="47" t="e">
        <f t="shared" ca="1" si="52"/>
        <v>#N/A</v>
      </c>
      <c r="AA65" s="47"/>
      <c r="AB65" s="82" t="str">
        <f t="shared" si="54"/>
        <v>he</v>
      </c>
      <c r="AC65" s="82" t="str">
        <f t="shared" si="55"/>
        <v>He</v>
      </c>
      <c r="AD65" s="82" t="str">
        <f t="shared" si="41"/>
        <v>his</v>
      </c>
      <c r="AE65" s="83" t="str">
        <f t="shared" si="42"/>
        <v>His</v>
      </c>
      <c r="AF65" s="94"/>
      <c r="AG65" s="94"/>
      <c r="AH65" s="191" t="s">
        <v>26</v>
      </c>
      <c r="AI65" s="84" t="e">
        <f>HLOOKUP(Report!AH65,Person!$H$2:$L$3,2,FALSE)</f>
        <v>#N/A</v>
      </c>
      <c r="AJ65" s="85" t="e">
        <f t="shared" ca="1" si="19"/>
        <v>#N/A</v>
      </c>
      <c r="AK65" s="86" t="e">
        <f ca="1">IF(AH65=0,"",AJ65+VLOOKUP(AH65,Code!$B$2:$C$6,2,FALSE))</f>
        <v>#N/A</v>
      </c>
      <c r="AL65" s="143" t="e">
        <f ca="1">IF(AH65=0,"",IF(I65="F",G65&amp;" "&amp;VLOOKUP(AK65,Person!D:I,2,FALSE),G65&amp;" "&amp;VLOOKUP(AK65,Person!D:I,4,FALSE)))</f>
        <v>#N/A</v>
      </c>
      <c r="AM65" s="89"/>
      <c r="AN65" s="89"/>
      <c r="AO65" s="89"/>
      <c r="AP65" s="89"/>
      <c r="AQ65" s="89"/>
      <c r="AR65" s="89"/>
      <c r="AS65" s="88"/>
      <c r="AT65" s="189">
        <v>2</v>
      </c>
      <c r="AU65" s="147" t="str">
        <f>VLOOKUP(AT65,Code!$B$51:$D$55,2,FALSE)</f>
        <v>Behaviour_1</v>
      </c>
      <c r="AV65" s="88">
        <f ca="1">RANDBETWEEN(1,VLOOKUP(AT65,Code!$B$51:$D$55,3,FALSE))</f>
        <v>1</v>
      </c>
      <c r="AW65" s="89"/>
      <c r="AX65" s="143" t="str">
        <f t="shared" ca="1" si="43"/>
        <v xml:space="preserve"> He is always willing to help a classmate who has been unable to grasp a concept as quickly as himself. This demonstrates secure subject understanding.</v>
      </c>
      <c r="AY65" s="88"/>
      <c r="AZ65" s="88"/>
      <c r="BA65" s="188" t="s">
        <v>26</v>
      </c>
      <c r="BB65" s="84" t="e">
        <f>HLOOKUP(Report!BA65,Homework!$I$2:$L$3,2,FALSE)</f>
        <v>#N/A</v>
      </c>
      <c r="BC65" s="85" t="e">
        <f t="shared" ca="1" si="20"/>
        <v>#N/A</v>
      </c>
      <c r="BD65" s="86" t="e">
        <f ca="1">IF(BA65=0,"",BC65+VLOOKUP(BA65,Code!$B$2:$C$6,2,FALSE))</f>
        <v>#N/A</v>
      </c>
      <c r="BE65" s="86" t="e">
        <f ca="1">IF(AND(VLOOKUP(BD65,Homework!D:J,2,FALSE)="'s ",RIGHT(G65,1)="s"),"' ",IF(VLOOKUP(BD65,Homework!D:J,2,FALSE)="'s ","'s "," "))</f>
        <v>#N/A</v>
      </c>
      <c r="BF65" s="87" t="e">
        <f ca="1">IF(BA65=0,"",IF(I65="F"," "&amp;G65&amp;BE65&amp;VLOOKUP(BD65,Homework!D:J,3,FALSE)," "&amp;G65&amp;BE65&amp;VLOOKUP(BD65,Homework!D:J,5,FALSE)))</f>
        <v>#N/A</v>
      </c>
      <c r="BG65" s="87"/>
      <c r="BH65" s="87"/>
      <c r="BI65" s="87"/>
      <c r="BJ65" s="87"/>
      <c r="BK65" s="87"/>
      <c r="BL65" s="87"/>
      <c r="BM65" s="88"/>
      <c r="BN65" s="88"/>
      <c r="BO65" s="184" t="s">
        <v>26</v>
      </c>
      <c r="BP65" s="185" t="e">
        <f>VLOOKUP(BO65,Code!$B$45:$D$48,2,FALSE)</f>
        <v>#N/A</v>
      </c>
      <c r="BQ65" s="186" t="e">
        <f>VLOOKUP(BO65,Code!$B$45:$D$48,3,FALSE)</f>
        <v>#N/A</v>
      </c>
      <c r="BR65" s="186" t="e">
        <f t="shared" ca="1" si="21"/>
        <v>#N/A</v>
      </c>
      <c r="BS65" s="186"/>
      <c r="BT65" s="187" t="s">
        <v>219</v>
      </c>
      <c r="BU65" s="187" t="s">
        <v>219</v>
      </c>
      <c r="BV65" s="187" t="s">
        <v>219</v>
      </c>
      <c r="BW65" s="195"/>
      <c r="BX65" s="195"/>
      <c r="BY65" s="157" t="str">
        <f t="shared" ca="1" si="22"/>
        <v/>
      </c>
      <c r="BZ65" s="157" t="str">
        <f t="shared" ca="1" si="23"/>
        <v/>
      </c>
      <c r="CA65" s="132" t="str">
        <f t="shared" ca="1" si="44"/>
        <v xml:space="preserve"> </v>
      </c>
      <c r="CB65" s="88"/>
      <c r="CC65" s="124">
        <v>57</v>
      </c>
      <c r="CD65" s="125" t="e">
        <f>HLOOKUP(Report!CC65,Behaviour!$H$2:$K$3,2,FALSE)</f>
        <v>#N/A</v>
      </c>
      <c r="CE65" s="126" t="e">
        <f t="shared" ca="1" si="24"/>
        <v>#N/A</v>
      </c>
      <c r="CF65" s="127" t="e">
        <f ca="1">CE65+VLOOKUP(CC65,Code!$B$2:$C$6,2,FALSE)</f>
        <v>#N/A</v>
      </c>
      <c r="CG65" s="128" t="e">
        <f ca="1">IF(CC65=0,"",IF(I65="F",AC65&amp;" "&amp;VLOOKUP(CF65,Behaviour!D:I,2,FALSE)&amp;" ",AC65&amp;" "&amp;VLOOKUP(CF65,Behaviour!D:I,4,FALSE)&amp;" "))</f>
        <v>#N/A</v>
      </c>
      <c r="CH65" s="89"/>
      <c r="CI65" s="89"/>
      <c r="CJ65" s="266" t="s">
        <v>26</v>
      </c>
      <c r="CK65" s="266"/>
      <c r="CL65" s="89" t="e">
        <f>IF(CJ65=0,"",VLOOKUP(CJ65,Code!$B$59:$D$61,2,FALSE))</f>
        <v>#N/A</v>
      </c>
      <c r="CM65" s="89" t="e">
        <f>IF(CJ65=0,"",VLOOKUP(CJ65,Code!$B$59:$D$61,3,FALSE))</f>
        <v>#N/A</v>
      </c>
      <c r="CN65" s="89" t="e">
        <f t="shared" ca="1" si="25"/>
        <v>#N/A</v>
      </c>
      <c r="CO65" s="89" t="e">
        <f t="shared" ca="1" si="45"/>
        <v>#N/A</v>
      </c>
      <c r="CP65" s="89" t="e">
        <f t="shared" ca="1" si="46"/>
        <v>#N/A</v>
      </c>
      <c r="CQ65" s="89" t="e">
        <f t="shared" ca="1" si="26"/>
        <v>#N/A</v>
      </c>
      <c r="CR65" s="89" t="str">
        <f t="shared" ca="1" si="27"/>
        <v/>
      </c>
      <c r="CS65" s="89"/>
      <c r="CT65" s="89"/>
      <c r="CU65" s="89" t="str">
        <f t="shared" ca="1" si="8"/>
        <v/>
      </c>
      <c r="CV65" s="89"/>
      <c r="CW65" s="89"/>
      <c r="CX65" s="183" t="str">
        <f t="shared" ca="1" si="56"/>
        <v/>
      </c>
      <c r="CY65" s="22" t="e">
        <f t="shared" ca="1" si="29"/>
        <v>#VALUE!</v>
      </c>
      <c r="CZ65" s="22"/>
      <c r="DA65" s="22"/>
      <c r="DB65" s="182" t="s">
        <v>26</v>
      </c>
      <c r="DC65" s="108" t="e">
        <f t="shared" ca="1" si="30"/>
        <v>#VALUE!</v>
      </c>
      <c r="DD65" s="112" t="e">
        <f ca="1">VLOOKUP(Report!DC65,Code!$B$24:$C$32,2,FALSE)</f>
        <v>#VALUE!</v>
      </c>
      <c r="DE65" s="108" t="e">
        <f ca="1">VLOOKUP(Report!DC65,Code!$B$24:$D$32,3,FALSE)</f>
        <v>#VALUE!</v>
      </c>
      <c r="DF65" s="108" t="e">
        <f t="shared" ca="1" si="31"/>
        <v>#VALUE!</v>
      </c>
      <c r="DG65" s="108" t="e">
        <f t="shared" ca="1" si="47"/>
        <v>#VALUE!</v>
      </c>
      <c r="DH65" s="169" t="e">
        <f t="shared" ca="1" si="48"/>
        <v>#VALUE!</v>
      </c>
      <c r="DI65" s="170"/>
      <c r="DJ65" s="170"/>
      <c r="DK65" s="170"/>
      <c r="DL65" s="170"/>
      <c r="DM65" s="88"/>
      <c r="DN65" s="88"/>
      <c r="DO65" s="177" t="s">
        <v>26</v>
      </c>
      <c r="DP65" s="178" t="e">
        <f>VLOOKUP(Report!DO65,Code!$B$40:$D$42,2,FALSE)</f>
        <v>#N/A</v>
      </c>
      <c r="DQ65" s="179" t="e">
        <f>VLOOKUP(Report!DO65,Code!$B$40:$D$42,3,FALSE)</f>
        <v>#N/A</v>
      </c>
      <c r="DR65" s="180" t="e">
        <f t="shared" ca="1" si="35"/>
        <v>#N/A</v>
      </c>
      <c r="DS65" s="221"/>
      <c r="DT65" s="222" t="e">
        <f t="shared" ca="1" si="33"/>
        <v>#N/A</v>
      </c>
      <c r="DU65" s="181" t="s">
        <v>208</v>
      </c>
      <c r="DV65" s="181" t="s">
        <v>208</v>
      </c>
      <c r="DW65" s="181" t="s">
        <v>208</v>
      </c>
      <c r="DX65" s="115" t="str">
        <f t="shared" si="13"/>
        <v/>
      </c>
      <c r="DY65" s="115"/>
      <c r="DZ65" s="115"/>
      <c r="EA65" s="115"/>
      <c r="EB65" s="98"/>
      <c r="EC65" s="98" t="str">
        <f t="shared" si="49"/>
        <v/>
      </c>
      <c r="ED65" s="192" t="str">
        <f t="shared" si="53"/>
        <v/>
      </c>
    </row>
    <row r="66" spans="7:134" s="223" customFormat="1" ht="115.5" hidden="1" customHeight="1" thickTop="1" thickBot="1" x14ac:dyDescent="0.45">
      <c r="G66" s="199"/>
      <c r="H66" s="238"/>
      <c r="I66" s="190"/>
      <c r="J66" s="193"/>
      <c r="K66" s="193"/>
      <c r="L66" s="193"/>
      <c r="M66" s="193"/>
      <c r="N66" s="193"/>
      <c r="O66" s="193"/>
      <c r="P66" s="193"/>
      <c r="Q66" s="193"/>
      <c r="R66" s="193"/>
      <c r="S66" s="193"/>
      <c r="T66" s="90"/>
      <c r="U66" s="95" t="str">
        <f t="shared" si="15"/>
        <v>Type_2</v>
      </c>
      <c r="V66" s="254"/>
      <c r="W66" s="255" t="e">
        <f t="shared" ca="1" si="50"/>
        <v>#N/A</v>
      </c>
      <c r="X66" s="255"/>
      <c r="Y66" s="47" t="e">
        <f t="shared" ca="1" si="51"/>
        <v>#N/A</v>
      </c>
      <c r="Z66" s="47" t="e">
        <f t="shared" ca="1" si="52"/>
        <v>#N/A</v>
      </c>
      <c r="AA66" s="47"/>
      <c r="AB66" s="82" t="str">
        <f t="shared" si="54"/>
        <v>he</v>
      </c>
      <c r="AC66" s="82" t="str">
        <f t="shared" si="55"/>
        <v>He</v>
      </c>
      <c r="AD66" s="82" t="str">
        <f t="shared" si="41"/>
        <v>his</v>
      </c>
      <c r="AE66" s="83" t="str">
        <f t="shared" si="42"/>
        <v>His</v>
      </c>
      <c r="AF66" s="94"/>
      <c r="AG66" s="94"/>
      <c r="AH66" s="191" t="s">
        <v>26</v>
      </c>
      <c r="AI66" s="84" t="e">
        <f>HLOOKUP(Report!AH66,Person!$H$2:$L$3,2,FALSE)</f>
        <v>#N/A</v>
      </c>
      <c r="AJ66" s="85" t="e">
        <f t="shared" ca="1" si="19"/>
        <v>#N/A</v>
      </c>
      <c r="AK66" s="86" t="e">
        <f ca="1">IF(AH66=0,"",AJ66+VLOOKUP(AH66,Code!$B$2:$C$6,2,FALSE))</f>
        <v>#N/A</v>
      </c>
      <c r="AL66" s="143" t="e">
        <f ca="1">IF(AH66=0,"",IF(I66="F",G66&amp;" "&amp;VLOOKUP(AK66,Person!D:I,2,FALSE),G66&amp;" "&amp;VLOOKUP(AK66,Person!D:I,4,FALSE)))</f>
        <v>#N/A</v>
      </c>
      <c r="AM66" s="89"/>
      <c r="AN66" s="89"/>
      <c r="AO66" s="89"/>
      <c r="AP66" s="89"/>
      <c r="AQ66" s="89"/>
      <c r="AR66" s="89"/>
      <c r="AS66" s="88"/>
      <c r="AT66" s="189">
        <v>2</v>
      </c>
      <c r="AU66" s="147" t="str">
        <f>VLOOKUP(AT66,Code!$B$51:$D$55,2,FALSE)</f>
        <v>Behaviour_1</v>
      </c>
      <c r="AV66" s="88">
        <f ca="1">RANDBETWEEN(1,VLOOKUP(AT66,Code!$B$51:$D$55,3,FALSE))</f>
        <v>1</v>
      </c>
      <c r="AW66" s="89"/>
      <c r="AX66" s="143" t="str">
        <f t="shared" ca="1" si="43"/>
        <v xml:space="preserve"> He is always willing to help a classmate who has been unable to grasp a concept as quickly as himself. This demonstrates secure subject understanding.</v>
      </c>
      <c r="AY66" s="88"/>
      <c r="AZ66" s="88"/>
      <c r="BA66" s="188" t="s">
        <v>26</v>
      </c>
      <c r="BB66" s="84" t="e">
        <f>HLOOKUP(Report!BA66,Homework!$I$2:$L$3,2,FALSE)</f>
        <v>#N/A</v>
      </c>
      <c r="BC66" s="85" t="e">
        <f t="shared" ca="1" si="20"/>
        <v>#N/A</v>
      </c>
      <c r="BD66" s="86" t="e">
        <f ca="1">IF(BA66=0,"",BC66+VLOOKUP(BA66,Code!$B$2:$C$6,2,FALSE))</f>
        <v>#N/A</v>
      </c>
      <c r="BE66" s="86" t="e">
        <f ca="1">IF(AND(VLOOKUP(BD66,Homework!D:J,2,FALSE)="'s ",RIGHT(G66,1)="s"),"' ",IF(VLOOKUP(BD66,Homework!D:J,2,FALSE)="'s ","'s "," "))</f>
        <v>#N/A</v>
      </c>
      <c r="BF66" s="87" t="e">
        <f ca="1">IF(BA66=0,"",IF(I66="F"," "&amp;G66&amp;BE66&amp;VLOOKUP(BD66,Homework!D:J,3,FALSE)," "&amp;G66&amp;BE66&amp;VLOOKUP(BD66,Homework!D:J,5,FALSE)))</f>
        <v>#N/A</v>
      </c>
      <c r="BG66" s="87"/>
      <c r="BH66" s="87"/>
      <c r="BI66" s="87"/>
      <c r="BJ66" s="87"/>
      <c r="BK66" s="87"/>
      <c r="BL66" s="87"/>
      <c r="BM66" s="88"/>
      <c r="BN66" s="88"/>
      <c r="BO66" s="184" t="s">
        <v>26</v>
      </c>
      <c r="BP66" s="185" t="e">
        <f>VLOOKUP(BO66,Code!$B$45:$D$48,2,FALSE)</f>
        <v>#N/A</v>
      </c>
      <c r="BQ66" s="186" t="e">
        <f>VLOOKUP(BO66,Code!$B$45:$D$48,3,FALSE)</f>
        <v>#N/A</v>
      </c>
      <c r="BR66" s="186" t="e">
        <f t="shared" ca="1" si="21"/>
        <v>#N/A</v>
      </c>
      <c r="BS66" s="186"/>
      <c r="BT66" s="187" t="s">
        <v>219</v>
      </c>
      <c r="BU66" s="187" t="s">
        <v>219</v>
      </c>
      <c r="BV66" s="187" t="s">
        <v>219</v>
      </c>
      <c r="BW66" s="195"/>
      <c r="BX66" s="195"/>
      <c r="BY66" s="157" t="str">
        <f t="shared" ca="1" si="22"/>
        <v/>
      </c>
      <c r="BZ66" s="157" t="str">
        <f t="shared" ca="1" si="23"/>
        <v/>
      </c>
      <c r="CA66" s="132" t="str">
        <f t="shared" ca="1" si="44"/>
        <v xml:space="preserve"> </v>
      </c>
      <c r="CB66" s="88"/>
      <c r="CC66" s="124">
        <v>58</v>
      </c>
      <c r="CD66" s="125" t="e">
        <f>HLOOKUP(Report!CC66,Behaviour!$H$2:$K$3,2,FALSE)</f>
        <v>#N/A</v>
      </c>
      <c r="CE66" s="126" t="e">
        <f t="shared" ca="1" si="24"/>
        <v>#N/A</v>
      </c>
      <c r="CF66" s="127" t="e">
        <f ca="1">CE66+VLOOKUP(CC66,Code!$B$2:$C$6,2,FALSE)</f>
        <v>#N/A</v>
      </c>
      <c r="CG66" s="128" t="e">
        <f ca="1">IF(CC66=0,"",IF(I66="F",AC66&amp;" "&amp;VLOOKUP(CF66,Behaviour!D:I,2,FALSE)&amp;" ",AC66&amp;" "&amp;VLOOKUP(CF66,Behaviour!D:I,4,FALSE)&amp;" "))</f>
        <v>#N/A</v>
      </c>
      <c r="CH66" s="89"/>
      <c r="CI66" s="89"/>
      <c r="CJ66" s="266" t="s">
        <v>26</v>
      </c>
      <c r="CK66" s="266"/>
      <c r="CL66" s="89" t="e">
        <f>IF(CJ66=0,"",VLOOKUP(CJ66,Code!$B$59:$D$61,2,FALSE))</f>
        <v>#N/A</v>
      </c>
      <c r="CM66" s="89" t="e">
        <f>IF(CJ66=0,"",VLOOKUP(CJ66,Code!$B$59:$D$61,3,FALSE))</f>
        <v>#N/A</v>
      </c>
      <c r="CN66" s="89" t="e">
        <f t="shared" ca="1" si="25"/>
        <v>#N/A</v>
      </c>
      <c r="CO66" s="89" t="e">
        <f t="shared" ca="1" si="45"/>
        <v>#N/A</v>
      </c>
      <c r="CP66" s="89" t="e">
        <f t="shared" ca="1" si="46"/>
        <v>#N/A</v>
      </c>
      <c r="CQ66" s="89" t="e">
        <f t="shared" ca="1" si="26"/>
        <v>#N/A</v>
      </c>
      <c r="CR66" s="89" t="str">
        <f t="shared" ca="1" si="27"/>
        <v/>
      </c>
      <c r="CS66" s="89"/>
      <c r="CT66" s="89"/>
      <c r="CU66" s="89" t="str">
        <f t="shared" ca="1" si="8"/>
        <v/>
      </c>
      <c r="CV66" s="89"/>
      <c r="CW66" s="89"/>
      <c r="CX66" s="183" t="str">
        <f t="shared" ca="1" si="56"/>
        <v/>
      </c>
      <c r="CY66" s="22" t="e">
        <f t="shared" ca="1" si="29"/>
        <v>#VALUE!</v>
      </c>
      <c r="CZ66" s="22"/>
      <c r="DA66" s="22"/>
      <c r="DB66" s="182" t="s">
        <v>26</v>
      </c>
      <c r="DC66" s="108" t="e">
        <f t="shared" ca="1" si="30"/>
        <v>#VALUE!</v>
      </c>
      <c r="DD66" s="112" t="e">
        <f ca="1">VLOOKUP(Report!DC66,Code!$B$24:$C$32,2,FALSE)</f>
        <v>#VALUE!</v>
      </c>
      <c r="DE66" s="108" t="e">
        <f ca="1">VLOOKUP(Report!DC66,Code!$B$24:$D$32,3,FALSE)</f>
        <v>#VALUE!</v>
      </c>
      <c r="DF66" s="108" t="e">
        <f t="shared" ca="1" si="31"/>
        <v>#VALUE!</v>
      </c>
      <c r="DG66" s="108" t="e">
        <f t="shared" ca="1" si="47"/>
        <v>#VALUE!</v>
      </c>
      <c r="DH66" s="169" t="e">
        <f t="shared" ca="1" si="48"/>
        <v>#VALUE!</v>
      </c>
      <c r="DI66" s="170"/>
      <c r="DJ66" s="170"/>
      <c r="DK66" s="170"/>
      <c r="DL66" s="170"/>
      <c r="DM66" s="88"/>
      <c r="DN66" s="88"/>
      <c r="DO66" s="177" t="s">
        <v>26</v>
      </c>
      <c r="DP66" s="178" t="e">
        <f>VLOOKUP(Report!DO66,Code!$B$40:$D$42,2,FALSE)</f>
        <v>#N/A</v>
      </c>
      <c r="DQ66" s="179" t="e">
        <f>VLOOKUP(Report!DO66,Code!$B$40:$D$42,3,FALSE)</f>
        <v>#N/A</v>
      </c>
      <c r="DR66" s="180" t="e">
        <f t="shared" ca="1" si="35"/>
        <v>#N/A</v>
      </c>
      <c r="DS66" s="221"/>
      <c r="DT66" s="222" t="e">
        <f t="shared" ca="1" si="33"/>
        <v>#N/A</v>
      </c>
      <c r="DU66" s="181" t="s">
        <v>208</v>
      </c>
      <c r="DV66" s="181" t="s">
        <v>208</v>
      </c>
      <c r="DW66" s="181" t="s">
        <v>208</v>
      </c>
      <c r="DX66" s="115" t="str">
        <f t="shared" si="13"/>
        <v/>
      </c>
      <c r="DY66" s="115"/>
      <c r="DZ66" s="115"/>
      <c r="EA66" s="115"/>
      <c r="EB66" s="98"/>
      <c r="EC66" s="98" t="str">
        <f t="shared" si="49"/>
        <v/>
      </c>
      <c r="ED66" s="192" t="str">
        <f t="shared" si="53"/>
        <v/>
      </c>
    </row>
    <row r="67" spans="7:134" s="223" customFormat="1" ht="115.5" hidden="1" customHeight="1" thickTop="1" thickBot="1" x14ac:dyDescent="0.45">
      <c r="G67" s="199"/>
      <c r="H67" s="238"/>
      <c r="I67" s="190"/>
      <c r="J67" s="193"/>
      <c r="K67" s="193"/>
      <c r="L67" s="193"/>
      <c r="M67" s="193"/>
      <c r="N67" s="193"/>
      <c r="O67" s="193"/>
      <c r="P67" s="193"/>
      <c r="Q67" s="193"/>
      <c r="R67" s="193"/>
      <c r="S67" s="193"/>
      <c r="T67" s="90"/>
      <c r="U67" s="95" t="str">
        <f t="shared" si="15"/>
        <v>Type_2</v>
      </c>
      <c r="V67" s="254"/>
      <c r="W67" s="255" t="e">
        <f t="shared" ca="1" si="50"/>
        <v>#N/A</v>
      </c>
      <c r="X67" s="255"/>
      <c r="Y67" s="47" t="e">
        <f t="shared" ca="1" si="51"/>
        <v>#N/A</v>
      </c>
      <c r="Z67" s="47" t="e">
        <f t="shared" ca="1" si="52"/>
        <v>#N/A</v>
      </c>
      <c r="AA67" s="47"/>
      <c r="AB67" s="82" t="str">
        <f t="shared" si="54"/>
        <v>he</v>
      </c>
      <c r="AC67" s="82" t="str">
        <f t="shared" si="55"/>
        <v>He</v>
      </c>
      <c r="AD67" s="82" t="str">
        <f t="shared" si="41"/>
        <v>his</v>
      </c>
      <c r="AE67" s="83" t="str">
        <f t="shared" si="42"/>
        <v>His</v>
      </c>
      <c r="AF67" s="94"/>
      <c r="AG67" s="94"/>
      <c r="AH67" s="191" t="s">
        <v>26</v>
      </c>
      <c r="AI67" s="84" t="e">
        <f>HLOOKUP(Report!AH67,Person!$H$2:$L$3,2,FALSE)</f>
        <v>#N/A</v>
      </c>
      <c r="AJ67" s="85" t="e">
        <f t="shared" ca="1" si="19"/>
        <v>#N/A</v>
      </c>
      <c r="AK67" s="86" t="e">
        <f ca="1">IF(AH67=0,"",AJ67+VLOOKUP(AH67,Code!$B$2:$C$6,2,FALSE))</f>
        <v>#N/A</v>
      </c>
      <c r="AL67" s="143" t="e">
        <f ca="1">IF(AH67=0,"",IF(I67="F",G67&amp;" "&amp;VLOOKUP(AK67,Person!D:I,2,FALSE),G67&amp;" "&amp;VLOOKUP(AK67,Person!D:I,4,FALSE)))</f>
        <v>#N/A</v>
      </c>
      <c r="AM67" s="89"/>
      <c r="AN67" s="89"/>
      <c r="AO67" s="89"/>
      <c r="AP67" s="89"/>
      <c r="AQ67" s="89"/>
      <c r="AR67" s="89"/>
      <c r="AS67" s="88"/>
      <c r="AT67" s="189">
        <v>2</v>
      </c>
      <c r="AU67" s="147" t="str">
        <f>VLOOKUP(AT67,Code!$B$51:$D$55,2,FALSE)</f>
        <v>Behaviour_1</v>
      </c>
      <c r="AV67" s="88">
        <f ca="1">RANDBETWEEN(1,VLOOKUP(AT67,Code!$B$51:$D$55,3,FALSE))</f>
        <v>1</v>
      </c>
      <c r="AW67" s="89"/>
      <c r="AX67" s="143" t="str">
        <f t="shared" ca="1" si="43"/>
        <v xml:space="preserve"> He is always willing to help a classmate who has been unable to grasp a concept as quickly as himself. This demonstrates secure subject understanding.</v>
      </c>
      <c r="AY67" s="88"/>
      <c r="AZ67" s="88"/>
      <c r="BA67" s="188" t="s">
        <v>26</v>
      </c>
      <c r="BB67" s="84" t="e">
        <f>HLOOKUP(Report!BA67,Homework!$I$2:$L$3,2,FALSE)</f>
        <v>#N/A</v>
      </c>
      <c r="BC67" s="85" t="e">
        <f t="shared" ca="1" si="20"/>
        <v>#N/A</v>
      </c>
      <c r="BD67" s="86" t="e">
        <f ca="1">IF(BA67=0,"",BC67+VLOOKUP(BA67,Code!$B$2:$C$6,2,FALSE))</f>
        <v>#N/A</v>
      </c>
      <c r="BE67" s="86" t="e">
        <f ca="1">IF(AND(VLOOKUP(BD67,Homework!D:J,2,FALSE)="'s ",RIGHT(G67,1)="s"),"' ",IF(VLOOKUP(BD67,Homework!D:J,2,FALSE)="'s ","'s "," "))</f>
        <v>#N/A</v>
      </c>
      <c r="BF67" s="87" t="e">
        <f ca="1">IF(BA67=0,"",IF(I67="F"," "&amp;G67&amp;BE67&amp;VLOOKUP(BD67,Homework!D:J,3,FALSE)," "&amp;G67&amp;BE67&amp;VLOOKUP(BD67,Homework!D:J,5,FALSE)))</f>
        <v>#N/A</v>
      </c>
      <c r="BG67" s="87"/>
      <c r="BH67" s="87"/>
      <c r="BI67" s="87"/>
      <c r="BJ67" s="87"/>
      <c r="BK67" s="87"/>
      <c r="BL67" s="87"/>
      <c r="BM67" s="88"/>
      <c r="BN67" s="88"/>
      <c r="BO67" s="184" t="s">
        <v>26</v>
      </c>
      <c r="BP67" s="185" t="e">
        <f>VLOOKUP(BO67,Code!$B$45:$D$48,2,FALSE)</f>
        <v>#N/A</v>
      </c>
      <c r="BQ67" s="186" t="e">
        <f>VLOOKUP(BO67,Code!$B$45:$D$48,3,FALSE)</f>
        <v>#N/A</v>
      </c>
      <c r="BR67" s="186" t="e">
        <f t="shared" ca="1" si="21"/>
        <v>#N/A</v>
      </c>
      <c r="BS67" s="186"/>
      <c r="BT67" s="187" t="s">
        <v>219</v>
      </c>
      <c r="BU67" s="187" t="s">
        <v>219</v>
      </c>
      <c r="BV67" s="187" t="s">
        <v>219</v>
      </c>
      <c r="BW67" s="195"/>
      <c r="BX67" s="195"/>
      <c r="BY67" s="157" t="str">
        <f t="shared" ca="1" si="22"/>
        <v/>
      </c>
      <c r="BZ67" s="157" t="str">
        <f t="shared" ca="1" si="23"/>
        <v/>
      </c>
      <c r="CA67" s="132" t="str">
        <f t="shared" ca="1" si="44"/>
        <v xml:space="preserve"> </v>
      </c>
      <c r="CB67" s="88"/>
      <c r="CC67" s="124">
        <v>59</v>
      </c>
      <c r="CD67" s="125" t="e">
        <f>HLOOKUP(Report!CC67,Behaviour!$H$2:$K$3,2,FALSE)</f>
        <v>#N/A</v>
      </c>
      <c r="CE67" s="126" t="e">
        <f t="shared" ca="1" si="24"/>
        <v>#N/A</v>
      </c>
      <c r="CF67" s="127" t="e">
        <f ca="1">CE67+VLOOKUP(CC67,Code!$B$2:$C$6,2,FALSE)</f>
        <v>#N/A</v>
      </c>
      <c r="CG67" s="128" t="e">
        <f ca="1">IF(CC67=0,"",IF(I67="F",AC67&amp;" "&amp;VLOOKUP(CF67,Behaviour!D:I,2,FALSE)&amp;" ",AC67&amp;" "&amp;VLOOKUP(CF67,Behaviour!D:I,4,FALSE)&amp;" "))</f>
        <v>#N/A</v>
      </c>
      <c r="CH67" s="89"/>
      <c r="CI67" s="89"/>
      <c r="CJ67" s="266" t="s">
        <v>26</v>
      </c>
      <c r="CK67" s="266"/>
      <c r="CL67" s="89" t="e">
        <f>IF(CJ67=0,"",VLOOKUP(CJ67,Code!$B$59:$D$61,2,FALSE))</f>
        <v>#N/A</v>
      </c>
      <c r="CM67" s="89" t="e">
        <f>IF(CJ67=0,"",VLOOKUP(CJ67,Code!$B$59:$D$61,3,FALSE))</f>
        <v>#N/A</v>
      </c>
      <c r="CN67" s="89" t="e">
        <f t="shared" ca="1" si="25"/>
        <v>#N/A</v>
      </c>
      <c r="CO67" s="89" t="e">
        <f t="shared" ca="1" si="45"/>
        <v>#N/A</v>
      </c>
      <c r="CP67" s="89" t="e">
        <f t="shared" ca="1" si="46"/>
        <v>#N/A</v>
      </c>
      <c r="CQ67" s="89" t="e">
        <f t="shared" ca="1" si="26"/>
        <v>#N/A</v>
      </c>
      <c r="CR67" s="89" t="str">
        <f t="shared" ca="1" si="27"/>
        <v/>
      </c>
      <c r="CS67" s="89"/>
      <c r="CT67" s="89"/>
      <c r="CU67" s="89" t="str">
        <f t="shared" ca="1" si="8"/>
        <v/>
      </c>
      <c r="CV67" s="89"/>
      <c r="CW67" s="89"/>
      <c r="CX67" s="183" t="str">
        <f t="shared" ca="1" si="56"/>
        <v/>
      </c>
      <c r="CY67" s="22" t="e">
        <f t="shared" ca="1" si="29"/>
        <v>#VALUE!</v>
      </c>
      <c r="CZ67" s="22"/>
      <c r="DA67" s="22"/>
      <c r="DB67" s="182" t="s">
        <v>26</v>
      </c>
      <c r="DC67" s="108" t="e">
        <f t="shared" ca="1" si="30"/>
        <v>#VALUE!</v>
      </c>
      <c r="DD67" s="112" t="e">
        <f ca="1">VLOOKUP(Report!DC67,Code!$B$24:$C$32,2,FALSE)</f>
        <v>#VALUE!</v>
      </c>
      <c r="DE67" s="108" t="e">
        <f ca="1">VLOOKUP(Report!DC67,Code!$B$24:$D$32,3,FALSE)</f>
        <v>#VALUE!</v>
      </c>
      <c r="DF67" s="108" t="e">
        <f t="shared" ca="1" si="31"/>
        <v>#VALUE!</v>
      </c>
      <c r="DG67" s="108" t="e">
        <f t="shared" ca="1" si="47"/>
        <v>#VALUE!</v>
      </c>
      <c r="DH67" s="169" t="e">
        <f t="shared" ca="1" si="48"/>
        <v>#VALUE!</v>
      </c>
      <c r="DI67" s="170"/>
      <c r="DJ67" s="170"/>
      <c r="DK67" s="170"/>
      <c r="DL67" s="170"/>
      <c r="DM67" s="88"/>
      <c r="DN67" s="88"/>
      <c r="DO67" s="177" t="s">
        <v>26</v>
      </c>
      <c r="DP67" s="178" t="e">
        <f>VLOOKUP(Report!DO67,Code!$B$40:$D$42,2,FALSE)</f>
        <v>#N/A</v>
      </c>
      <c r="DQ67" s="179" t="e">
        <f>VLOOKUP(Report!DO67,Code!$B$40:$D$42,3,FALSE)</f>
        <v>#N/A</v>
      </c>
      <c r="DR67" s="180" t="e">
        <f t="shared" ca="1" si="35"/>
        <v>#N/A</v>
      </c>
      <c r="DS67" s="221"/>
      <c r="DT67" s="222" t="e">
        <f t="shared" ca="1" si="33"/>
        <v>#N/A</v>
      </c>
      <c r="DU67" s="181" t="s">
        <v>208</v>
      </c>
      <c r="DV67" s="181" t="s">
        <v>208</v>
      </c>
      <c r="DW67" s="181" t="s">
        <v>208</v>
      </c>
      <c r="DX67" s="115" t="str">
        <f t="shared" si="13"/>
        <v/>
      </c>
      <c r="DY67" s="115"/>
      <c r="DZ67" s="115"/>
      <c r="EA67" s="115"/>
      <c r="EB67" s="98"/>
      <c r="EC67" s="98" t="str">
        <f t="shared" si="49"/>
        <v/>
      </c>
      <c r="ED67" s="192" t="str">
        <f t="shared" si="53"/>
        <v/>
      </c>
    </row>
    <row r="68" spans="7:134" s="223" customFormat="1" ht="115.5" hidden="1" customHeight="1" thickTop="1" thickBot="1" x14ac:dyDescent="0.45">
      <c r="G68" s="199"/>
      <c r="H68" s="238"/>
      <c r="I68" s="190"/>
      <c r="J68" s="193"/>
      <c r="K68" s="193"/>
      <c r="L68" s="193"/>
      <c r="M68" s="193"/>
      <c r="N68" s="193"/>
      <c r="O68" s="193"/>
      <c r="P68" s="193"/>
      <c r="Q68" s="193"/>
      <c r="R68" s="193"/>
      <c r="S68" s="193"/>
      <c r="T68" s="90"/>
      <c r="U68" s="95" t="str">
        <f t="shared" si="15"/>
        <v>Type_2</v>
      </c>
      <c r="V68" s="254"/>
      <c r="W68" s="255" t="e">
        <f t="shared" ca="1" si="50"/>
        <v>#N/A</v>
      </c>
      <c r="X68" s="255"/>
      <c r="Y68" s="47" t="e">
        <f t="shared" ca="1" si="51"/>
        <v>#N/A</v>
      </c>
      <c r="Z68" s="47" t="e">
        <f t="shared" ca="1" si="52"/>
        <v>#N/A</v>
      </c>
      <c r="AA68" s="47"/>
      <c r="AB68" s="82" t="str">
        <f t="shared" si="54"/>
        <v>he</v>
      </c>
      <c r="AC68" s="82" t="str">
        <f t="shared" si="55"/>
        <v>He</v>
      </c>
      <c r="AD68" s="82" t="str">
        <f t="shared" si="41"/>
        <v>his</v>
      </c>
      <c r="AE68" s="83" t="str">
        <f t="shared" si="42"/>
        <v>His</v>
      </c>
      <c r="AF68" s="94"/>
      <c r="AG68" s="94"/>
      <c r="AH68" s="191" t="s">
        <v>26</v>
      </c>
      <c r="AI68" s="84" t="e">
        <f>HLOOKUP(Report!AH68,Person!$H$2:$L$3,2,FALSE)</f>
        <v>#N/A</v>
      </c>
      <c r="AJ68" s="85" t="e">
        <f t="shared" ca="1" si="19"/>
        <v>#N/A</v>
      </c>
      <c r="AK68" s="86" t="e">
        <f ca="1">IF(AH68=0,"",AJ68+VLOOKUP(AH68,Code!$B$2:$C$6,2,FALSE))</f>
        <v>#N/A</v>
      </c>
      <c r="AL68" s="143" t="e">
        <f ca="1">IF(AH68=0,"",IF(I68="F",G68&amp;" "&amp;VLOOKUP(AK68,Person!D:I,2,FALSE),G68&amp;" "&amp;VLOOKUP(AK68,Person!D:I,4,FALSE)))</f>
        <v>#N/A</v>
      </c>
      <c r="AM68" s="89"/>
      <c r="AN68" s="89"/>
      <c r="AO68" s="89"/>
      <c r="AP68" s="89"/>
      <c r="AQ68" s="89"/>
      <c r="AR68" s="89"/>
      <c r="AS68" s="88"/>
      <c r="AT68" s="189">
        <v>2</v>
      </c>
      <c r="AU68" s="147" t="str">
        <f>VLOOKUP(AT68,Code!$B$51:$D$55,2,FALSE)</f>
        <v>Behaviour_1</v>
      </c>
      <c r="AV68" s="88">
        <f ca="1">RANDBETWEEN(1,VLOOKUP(AT68,Code!$B$51:$D$55,3,FALSE))</f>
        <v>3</v>
      </c>
      <c r="AW68" s="89"/>
      <c r="AX68" s="143" t="str">
        <f t="shared" ca="1" si="43"/>
        <v xml:space="preserve"> He shows good citizenship by assisting other students find errors in their work. This demonstrates secure subject understanding.</v>
      </c>
      <c r="AY68" s="88"/>
      <c r="AZ68" s="88"/>
      <c r="BA68" s="188" t="s">
        <v>26</v>
      </c>
      <c r="BB68" s="84" t="e">
        <f>HLOOKUP(Report!BA68,Homework!$I$2:$L$3,2,FALSE)</f>
        <v>#N/A</v>
      </c>
      <c r="BC68" s="85" t="e">
        <f t="shared" ca="1" si="20"/>
        <v>#N/A</v>
      </c>
      <c r="BD68" s="86" t="e">
        <f ca="1">IF(BA68=0,"",BC68+VLOOKUP(BA68,Code!$B$2:$C$6,2,FALSE))</f>
        <v>#N/A</v>
      </c>
      <c r="BE68" s="86" t="e">
        <f ca="1">IF(AND(VLOOKUP(BD68,Homework!D:J,2,FALSE)="'s ",RIGHT(G68,1)="s"),"' ",IF(VLOOKUP(BD68,Homework!D:J,2,FALSE)="'s ","'s "," "))</f>
        <v>#N/A</v>
      </c>
      <c r="BF68" s="87" t="e">
        <f ca="1">IF(BA68=0,"",IF(I68="F"," "&amp;G68&amp;BE68&amp;VLOOKUP(BD68,Homework!D:J,3,FALSE)," "&amp;G68&amp;BE68&amp;VLOOKUP(BD68,Homework!D:J,5,FALSE)))</f>
        <v>#N/A</v>
      </c>
      <c r="BG68" s="87"/>
      <c r="BH68" s="87"/>
      <c r="BI68" s="87"/>
      <c r="BJ68" s="87"/>
      <c r="BK68" s="87"/>
      <c r="BL68" s="87"/>
      <c r="BM68" s="88"/>
      <c r="BN68" s="88"/>
      <c r="BO68" s="184" t="s">
        <v>26</v>
      </c>
      <c r="BP68" s="185" t="e">
        <f>VLOOKUP(BO68,Code!$B$45:$D$48,2,FALSE)</f>
        <v>#N/A</v>
      </c>
      <c r="BQ68" s="186" t="e">
        <f>VLOOKUP(BO68,Code!$B$45:$D$48,3,FALSE)</f>
        <v>#N/A</v>
      </c>
      <c r="BR68" s="186" t="e">
        <f t="shared" ca="1" si="21"/>
        <v>#N/A</v>
      </c>
      <c r="BS68" s="186"/>
      <c r="BT68" s="187" t="s">
        <v>219</v>
      </c>
      <c r="BU68" s="187" t="s">
        <v>219</v>
      </c>
      <c r="BV68" s="187" t="s">
        <v>219</v>
      </c>
      <c r="BW68" s="195"/>
      <c r="BX68" s="195"/>
      <c r="BY68" s="157" t="str">
        <f t="shared" ca="1" si="22"/>
        <v/>
      </c>
      <c r="BZ68" s="157" t="str">
        <f t="shared" ca="1" si="23"/>
        <v/>
      </c>
      <c r="CA68" s="132" t="str">
        <f t="shared" ca="1" si="44"/>
        <v xml:space="preserve"> </v>
      </c>
      <c r="CB68" s="88"/>
      <c r="CC68" s="124">
        <v>60</v>
      </c>
      <c r="CD68" s="125" t="e">
        <f>HLOOKUP(Report!CC68,Behaviour!$H$2:$K$3,2,FALSE)</f>
        <v>#N/A</v>
      </c>
      <c r="CE68" s="126" t="e">
        <f t="shared" ca="1" si="24"/>
        <v>#N/A</v>
      </c>
      <c r="CF68" s="127" t="e">
        <f ca="1">CE68+VLOOKUP(CC68,Code!$B$2:$C$6,2,FALSE)</f>
        <v>#N/A</v>
      </c>
      <c r="CG68" s="128" t="e">
        <f ca="1">IF(CC68=0,"",IF(I68="F",AC68&amp;" "&amp;VLOOKUP(CF68,Behaviour!D:I,2,FALSE)&amp;" ",AC68&amp;" "&amp;VLOOKUP(CF68,Behaviour!D:I,4,FALSE)&amp;" "))</f>
        <v>#N/A</v>
      </c>
      <c r="CH68" s="89"/>
      <c r="CI68" s="89"/>
      <c r="CJ68" s="266" t="s">
        <v>26</v>
      </c>
      <c r="CK68" s="266"/>
      <c r="CL68" s="89" t="e">
        <f>IF(CJ68=0,"",VLOOKUP(CJ68,Code!$B$59:$D$61,2,FALSE))</f>
        <v>#N/A</v>
      </c>
      <c r="CM68" s="89" t="e">
        <f>IF(CJ68=0,"",VLOOKUP(CJ68,Code!$B$59:$D$61,3,FALSE))</f>
        <v>#N/A</v>
      </c>
      <c r="CN68" s="89" t="e">
        <f t="shared" ca="1" si="25"/>
        <v>#N/A</v>
      </c>
      <c r="CO68" s="89" t="e">
        <f t="shared" ca="1" si="45"/>
        <v>#N/A</v>
      </c>
      <c r="CP68" s="89" t="e">
        <f t="shared" ca="1" si="46"/>
        <v>#N/A</v>
      </c>
      <c r="CQ68" s="89" t="e">
        <f t="shared" ca="1" si="26"/>
        <v>#N/A</v>
      </c>
      <c r="CR68" s="89" t="str">
        <f t="shared" ca="1" si="27"/>
        <v/>
      </c>
      <c r="CS68" s="89"/>
      <c r="CT68" s="89"/>
      <c r="CU68" s="89" t="str">
        <f t="shared" ca="1" si="8"/>
        <v/>
      </c>
      <c r="CV68" s="89"/>
      <c r="CW68" s="89"/>
      <c r="CX68" s="183" t="str">
        <f t="shared" ca="1" si="56"/>
        <v/>
      </c>
      <c r="CY68" s="22" t="e">
        <f t="shared" ca="1" si="29"/>
        <v>#VALUE!</v>
      </c>
      <c r="CZ68" s="22"/>
      <c r="DA68" s="22"/>
      <c r="DB68" s="182" t="s">
        <v>26</v>
      </c>
      <c r="DC68" s="108" t="e">
        <f t="shared" ca="1" si="30"/>
        <v>#VALUE!</v>
      </c>
      <c r="DD68" s="112" t="e">
        <f ca="1">VLOOKUP(Report!DC68,Code!$B$24:$C$32,2,FALSE)</f>
        <v>#VALUE!</v>
      </c>
      <c r="DE68" s="108" t="e">
        <f ca="1">VLOOKUP(Report!DC68,Code!$B$24:$D$32,3,FALSE)</f>
        <v>#VALUE!</v>
      </c>
      <c r="DF68" s="108" t="e">
        <f t="shared" ca="1" si="31"/>
        <v>#VALUE!</v>
      </c>
      <c r="DG68" s="108" t="e">
        <f t="shared" ca="1" si="47"/>
        <v>#VALUE!</v>
      </c>
      <c r="DH68" s="169" t="e">
        <f t="shared" ca="1" si="48"/>
        <v>#VALUE!</v>
      </c>
      <c r="DI68" s="170"/>
      <c r="DJ68" s="170"/>
      <c r="DK68" s="170"/>
      <c r="DL68" s="170"/>
      <c r="DM68" s="88"/>
      <c r="DN68" s="88"/>
      <c r="DO68" s="177" t="s">
        <v>26</v>
      </c>
      <c r="DP68" s="178" t="e">
        <f>VLOOKUP(Report!DO68,Code!$B$40:$D$42,2,FALSE)</f>
        <v>#N/A</v>
      </c>
      <c r="DQ68" s="179" t="e">
        <f>VLOOKUP(Report!DO68,Code!$B$40:$D$42,3,FALSE)</f>
        <v>#N/A</v>
      </c>
      <c r="DR68" s="180" t="e">
        <f t="shared" ca="1" si="35"/>
        <v>#N/A</v>
      </c>
      <c r="DS68" s="221"/>
      <c r="DT68" s="222" t="e">
        <f t="shared" ca="1" si="33"/>
        <v>#N/A</v>
      </c>
      <c r="DU68" s="181" t="s">
        <v>208</v>
      </c>
      <c r="DV68" s="181" t="s">
        <v>208</v>
      </c>
      <c r="DW68" s="181" t="s">
        <v>208</v>
      </c>
      <c r="DX68" s="115" t="str">
        <f t="shared" si="13"/>
        <v/>
      </c>
      <c r="DY68" s="115"/>
      <c r="DZ68" s="115"/>
      <c r="EA68" s="115"/>
      <c r="EB68" s="98"/>
      <c r="EC68" s="98" t="str">
        <f t="shared" si="49"/>
        <v/>
      </c>
      <c r="ED68" s="192" t="str">
        <f t="shared" si="53"/>
        <v/>
      </c>
    </row>
    <row r="69" spans="7:134" s="223" customFormat="1" ht="115.5" hidden="1" customHeight="1" thickTop="1" thickBot="1" x14ac:dyDescent="0.45">
      <c r="G69" s="199"/>
      <c r="H69" s="238"/>
      <c r="I69" s="190"/>
      <c r="J69" s="193"/>
      <c r="K69" s="193"/>
      <c r="L69" s="193"/>
      <c r="M69" s="193"/>
      <c r="N69" s="193"/>
      <c r="O69" s="193"/>
      <c r="P69" s="193"/>
      <c r="Q69" s="193"/>
      <c r="R69" s="193"/>
      <c r="S69" s="193"/>
      <c r="T69" s="90"/>
      <c r="U69" s="95" t="str">
        <f t="shared" si="15"/>
        <v>Type_2</v>
      </c>
      <c r="V69" s="254"/>
      <c r="W69" s="255" t="e">
        <f t="shared" ca="1" si="50"/>
        <v>#N/A</v>
      </c>
      <c r="X69" s="255"/>
      <c r="Y69" s="47" t="e">
        <f t="shared" ca="1" si="51"/>
        <v>#N/A</v>
      </c>
      <c r="Z69" s="47" t="e">
        <f t="shared" ca="1" si="52"/>
        <v>#N/A</v>
      </c>
      <c r="AA69" s="47"/>
      <c r="AB69" s="82" t="str">
        <f t="shared" si="54"/>
        <v>he</v>
      </c>
      <c r="AC69" s="82" t="str">
        <f t="shared" si="55"/>
        <v>He</v>
      </c>
      <c r="AD69" s="82" t="str">
        <f t="shared" si="41"/>
        <v>his</v>
      </c>
      <c r="AE69" s="83" t="str">
        <f t="shared" si="42"/>
        <v>His</v>
      </c>
      <c r="AF69" s="94"/>
      <c r="AG69" s="94"/>
      <c r="AH69" s="191" t="s">
        <v>26</v>
      </c>
      <c r="AI69" s="84" t="e">
        <f>HLOOKUP(Report!AH69,Person!$H$2:$L$3,2,FALSE)</f>
        <v>#N/A</v>
      </c>
      <c r="AJ69" s="85" t="e">
        <f t="shared" ca="1" si="19"/>
        <v>#N/A</v>
      </c>
      <c r="AK69" s="86" t="e">
        <f ca="1">IF(AH69=0,"",AJ69+VLOOKUP(AH69,Code!$B$2:$C$6,2,FALSE))</f>
        <v>#N/A</v>
      </c>
      <c r="AL69" s="143" t="e">
        <f ca="1">IF(AH69=0,"",IF(I69="F",G69&amp;" "&amp;VLOOKUP(AK69,Person!D:I,2,FALSE),G69&amp;" "&amp;VLOOKUP(AK69,Person!D:I,4,FALSE)))</f>
        <v>#N/A</v>
      </c>
      <c r="AM69" s="89"/>
      <c r="AN69" s="89"/>
      <c r="AO69" s="89"/>
      <c r="AP69" s="89"/>
      <c r="AQ69" s="89"/>
      <c r="AR69" s="89"/>
      <c r="AS69" s="88"/>
      <c r="AT69" s="189">
        <v>2</v>
      </c>
      <c r="AU69" s="147" t="str">
        <f>VLOOKUP(AT69,Code!$B$51:$D$55,2,FALSE)</f>
        <v>Behaviour_1</v>
      </c>
      <c r="AV69" s="88">
        <f ca="1">RANDBETWEEN(1,VLOOKUP(AT69,Code!$B$51:$D$55,3,FALSE))</f>
        <v>1</v>
      </c>
      <c r="AW69" s="89"/>
      <c r="AX69" s="143" t="str">
        <f t="shared" ca="1" si="43"/>
        <v xml:space="preserve"> He is always willing to help a classmate who has been unable to grasp a concept as quickly as himself. This demonstrates secure subject understanding.</v>
      </c>
      <c r="AY69" s="88"/>
      <c r="AZ69" s="88"/>
      <c r="BA69" s="188" t="s">
        <v>26</v>
      </c>
      <c r="BB69" s="84" t="e">
        <f>HLOOKUP(Report!BA69,Homework!$I$2:$L$3,2,FALSE)</f>
        <v>#N/A</v>
      </c>
      <c r="BC69" s="85" t="e">
        <f t="shared" ca="1" si="20"/>
        <v>#N/A</v>
      </c>
      <c r="BD69" s="86" t="e">
        <f ca="1">IF(BA69=0,"",BC69+VLOOKUP(BA69,Code!$B$2:$C$6,2,FALSE))</f>
        <v>#N/A</v>
      </c>
      <c r="BE69" s="86" t="e">
        <f ca="1">IF(AND(VLOOKUP(BD69,Homework!D:J,2,FALSE)="'s ",RIGHT(G69,1)="s"),"' ",IF(VLOOKUP(BD69,Homework!D:J,2,FALSE)="'s ","'s "," "))</f>
        <v>#N/A</v>
      </c>
      <c r="BF69" s="87" t="e">
        <f ca="1">IF(BA69=0,"",IF(I69="F"," "&amp;G69&amp;BE69&amp;VLOOKUP(BD69,Homework!D:J,3,FALSE)," "&amp;G69&amp;BE69&amp;VLOOKUP(BD69,Homework!D:J,5,FALSE)))</f>
        <v>#N/A</v>
      </c>
      <c r="BG69" s="87"/>
      <c r="BH69" s="87"/>
      <c r="BI69" s="87"/>
      <c r="BJ69" s="87"/>
      <c r="BK69" s="87"/>
      <c r="BL69" s="87"/>
      <c r="BM69" s="88"/>
      <c r="BN69" s="88"/>
      <c r="BO69" s="184" t="s">
        <v>26</v>
      </c>
      <c r="BP69" s="185" t="e">
        <f>VLOOKUP(BO69,Code!$B$45:$D$48,2,FALSE)</f>
        <v>#N/A</v>
      </c>
      <c r="BQ69" s="186" t="e">
        <f>VLOOKUP(BO69,Code!$B$45:$D$48,3,FALSE)</f>
        <v>#N/A</v>
      </c>
      <c r="BR69" s="186" t="e">
        <f t="shared" ca="1" si="21"/>
        <v>#N/A</v>
      </c>
      <c r="BS69" s="186"/>
      <c r="BT69" s="187" t="s">
        <v>219</v>
      </c>
      <c r="BU69" s="187" t="s">
        <v>219</v>
      </c>
      <c r="BV69" s="187" t="s">
        <v>219</v>
      </c>
      <c r="BW69" s="195"/>
      <c r="BX69" s="195"/>
      <c r="BY69" s="157" t="str">
        <f t="shared" ca="1" si="22"/>
        <v/>
      </c>
      <c r="BZ69" s="157" t="str">
        <f t="shared" ca="1" si="23"/>
        <v/>
      </c>
      <c r="CA69" s="132" t="str">
        <f t="shared" ca="1" si="44"/>
        <v xml:space="preserve"> </v>
      </c>
      <c r="CB69" s="88"/>
      <c r="CC69" s="124">
        <v>61</v>
      </c>
      <c r="CD69" s="125" t="e">
        <f>HLOOKUP(Report!CC69,Behaviour!$H$2:$K$3,2,FALSE)</f>
        <v>#N/A</v>
      </c>
      <c r="CE69" s="126" t="e">
        <f t="shared" ca="1" si="24"/>
        <v>#N/A</v>
      </c>
      <c r="CF69" s="127" t="e">
        <f ca="1">CE69+VLOOKUP(CC69,Code!$B$2:$C$6,2,FALSE)</f>
        <v>#N/A</v>
      </c>
      <c r="CG69" s="128" t="e">
        <f ca="1">IF(CC69=0,"",IF(I69="F",AC69&amp;" "&amp;VLOOKUP(CF69,Behaviour!D:I,2,FALSE)&amp;" ",AC69&amp;" "&amp;VLOOKUP(CF69,Behaviour!D:I,4,FALSE)&amp;" "))</f>
        <v>#N/A</v>
      </c>
      <c r="CH69" s="89"/>
      <c r="CI69" s="89"/>
      <c r="CJ69" s="266" t="s">
        <v>26</v>
      </c>
      <c r="CK69" s="266"/>
      <c r="CL69" s="89" t="e">
        <f>IF(CJ69=0,"",VLOOKUP(CJ69,Code!$B$59:$D$61,2,FALSE))</f>
        <v>#N/A</v>
      </c>
      <c r="CM69" s="89" t="e">
        <f>IF(CJ69=0,"",VLOOKUP(CJ69,Code!$B$59:$D$61,3,FALSE))</f>
        <v>#N/A</v>
      </c>
      <c r="CN69" s="89" t="e">
        <f t="shared" ca="1" si="25"/>
        <v>#N/A</v>
      </c>
      <c r="CO69" s="89" t="e">
        <f t="shared" ca="1" si="45"/>
        <v>#N/A</v>
      </c>
      <c r="CP69" s="89" t="e">
        <f t="shared" ca="1" si="46"/>
        <v>#N/A</v>
      </c>
      <c r="CQ69" s="89" t="e">
        <f t="shared" ca="1" si="26"/>
        <v>#N/A</v>
      </c>
      <c r="CR69" s="89" t="str">
        <f t="shared" ca="1" si="27"/>
        <v/>
      </c>
      <c r="CS69" s="89"/>
      <c r="CT69" s="89"/>
      <c r="CU69" s="89" t="str">
        <f t="shared" ca="1" si="8"/>
        <v/>
      </c>
      <c r="CV69" s="89"/>
      <c r="CW69" s="89"/>
      <c r="CX69" s="183" t="str">
        <f t="shared" ca="1" si="56"/>
        <v/>
      </c>
      <c r="CY69" s="22" t="e">
        <f t="shared" ca="1" si="29"/>
        <v>#VALUE!</v>
      </c>
      <c r="CZ69" s="22"/>
      <c r="DA69" s="22"/>
      <c r="DB69" s="182" t="s">
        <v>26</v>
      </c>
      <c r="DC69" s="108" t="e">
        <f t="shared" ca="1" si="30"/>
        <v>#VALUE!</v>
      </c>
      <c r="DD69" s="112" t="e">
        <f ca="1">VLOOKUP(Report!DC69,Code!$B$24:$C$32,2,FALSE)</f>
        <v>#VALUE!</v>
      </c>
      <c r="DE69" s="108" t="e">
        <f ca="1">VLOOKUP(Report!DC69,Code!$B$24:$D$32,3,FALSE)</f>
        <v>#VALUE!</v>
      </c>
      <c r="DF69" s="108" t="e">
        <f t="shared" ca="1" si="31"/>
        <v>#VALUE!</v>
      </c>
      <c r="DG69" s="108" t="e">
        <f t="shared" ca="1" si="47"/>
        <v>#VALUE!</v>
      </c>
      <c r="DH69" s="169" t="e">
        <f t="shared" ca="1" si="48"/>
        <v>#VALUE!</v>
      </c>
      <c r="DI69" s="170"/>
      <c r="DJ69" s="170"/>
      <c r="DK69" s="170"/>
      <c r="DL69" s="170"/>
      <c r="DM69" s="88"/>
      <c r="DN69" s="88"/>
      <c r="DO69" s="177" t="s">
        <v>26</v>
      </c>
      <c r="DP69" s="178" t="e">
        <f>VLOOKUP(Report!DO69,Code!$B$40:$D$42,2,FALSE)</f>
        <v>#N/A</v>
      </c>
      <c r="DQ69" s="179" t="e">
        <f>VLOOKUP(Report!DO69,Code!$B$40:$D$42,3,FALSE)</f>
        <v>#N/A</v>
      </c>
      <c r="DR69" s="180" t="e">
        <f t="shared" ca="1" si="35"/>
        <v>#N/A</v>
      </c>
      <c r="DS69" s="221"/>
      <c r="DT69" s="222" t="e">
        <f t="shared" ca="1" si="33"/>
        <v>#N/A</v>
      </c>
      <c r="DU69" s="181" t="s">
        <v>208</v>
      </c>
      <c r="DV69" s="181" t="s">
        <v>208</v>
      </c>
      <c r="DW69" s="181" t="s">
        <v>208</v>
      </c>
      <c r="DX69" s="115" t="str">
        <f t="shared" si="13"/>
        <v/>
      </c>
      <c r="DY69" s="115"/>
      <c r="DZ69" s="115"/>
      <c r="EA69" s="115"/>
      <c r="EB69" s="98"/>
      <c r="EC69" s="98" t="str">
        <f t="shared" si="49"/>
        <v/>
      </c>
      <c r="ED69" s="192" t="str">
        <f t="shared" si="53"/>
        <v/>
      </c>
    </row>
    <row r="70" spans="7:134" s="223" customFormat="1" ht="115.5" hidden="1" customHeight="1" thickTop="1" thickBot="1" x14ac:dyDescent="0.45">
      <c r="G70" s="199"/>
      <c r="H70" s="238"/>
      <c r="I70" s="190"/>
      <c r="J70" s="193"/>
      <c r="K70" s="193"/>
      <c r="L70" s="193"/>
      <c r="M70" s="193"/>
      <c r="N70" s="193"/>
      <c r="O70" s="193"/>
      <c r="P70" s="193"/>
      <c r="Q70" s="193"/>
      <c r="R70" s="193"/>
      <c r="S70" s="193"/>
      <c r="T70" s="90"/>
      <c r="U70" s="95" t="str">
        <f t="shared" si="15"/>
        <v>Type_2</v>
      </c>
      <c r="V70" s="254"/>
      <c r="W70" s="255" t="e">
        <f t="shared" ca="1" si="50"/>
        <v>#N/A</v>
      </c>
      <c r="X70" s="255"/>
      <c r="Y70" s="47" t="e">
        <f t="shared" ca="1" si="51"/>
        <v>#N/A</v>
      </c>
      <c r="Z70" s="47" t="e">
        <f t="shared" ca="1" si="52"/>
        <v>#N/A</v>
      </c>
      <c r="AA70" s="47"/>
      <c r="AB70" s="82" t="str">
        <f t="shared" si="54"/>
        <v>he</v>
      </c>
      <c r="AC70" s="82" t="str">
        <f t="shared" si="55"/>
        <v>He</v>
      </c>
      <c r="AD70" s="82" t="str">
        <f t="shared" si="41"/>
        <v>his</v>
      </c>
      <c r="AE70" s="83" t="str">
        <f t="shared" si="42"/>
        <v>His</v>
      </c>
      <c r="AF70" s="94"/>
      <c r="AG70" s="94"/>
      <c r="AH70" s="191" t="s">
        <v>26</v>
      </c>
      <c r="AI70" s="84" t="e">
        <f>HLOOKUP(Report!AH70,Person!$H$2:$L$3,2,FALSE)</f>
        <v>#N/A</v>
      </c>
      <c r="AJ70" s="85" t="e">
        <f t="shared" ca="1" si="19"/>
        <v>#N/A</v>
      </c>
      <c r="AK70" s="86" t="e">
        <f ca="1">IF(AH70=0,"",AJ70+VLOOKUP(AH70,Code!$B$2:$C$6,2,FALSE))</f>
        <v>#N/A</v>
      </c>
      <c r="AL70" s="143" t="e">
        <f ca="1">IF(AH70=0,"",IF(I70="F",G70&amp;" "&amp;VLOOKUP(AK70,Person!D:I,2,FALSE),G70&amp;" "&amp;VLOOKUP(AK70,Person!D:I,4,FALSE)))</f>
        <v>#N/A</v>
      </c>
      <c r="AM70" s="89"/>
      <c r="AN70" s="89"/>
      <c r="AO70" s="89"/>
      <c r="AP70" s="89"/>
      <c r="AQ70" s="89"/>
      <c r="AR70" s="89"/>
      <c r="AS70" s="88"/>
      <c r="AT70" s="189">
        <v>2</v>
      </c>
      <c r="AU70" s="147" t="str">
        <f>VLOOKUP(AT70,Code!$B$51:$D$55,2,FALSE)</f>
        <v>Behaviour_1</v>
      </c>
      <c r="AV70" s="88">
        <f ca="1">RANDBETWEEN(1,VLOOKUP(AT70,Code!$B$51:$D$55,3,FALSE))</f>
        <v>2</v>
      </c>
      <c r="AW70" s="89"/>
      <c r="AX70" s="143" t="str">
        <f t="shared" ca="1" si="43"/>
        <v xml:space="preserve"> He shows good citizenship by assisting other students to correct their work. This demonstrates secure subject understanding.</v>
      </c>
      <c r="AY70" s="88"/>
      <c r="AZ70" s="88"/>
      <c r="BA70" s="188" t="s">
        <v>26</v>
      </c>
      <c r="BB70" s="84" t="e">
        <f>HLOOKUP(Report!BA70,Homework!$I$2:$L$3,2,FALSE)</f>
        <v>#N/A</v>
      </c>
      <c r="BC70" s="85" t="e">
        <f t="shared" ca="1" si="20"/>
        <v>#N/A</v>
      </c>
      <c r="BD70" s="86" t="e">
        <f ca="1">IF(BA70=0,"",BC70+VLOOKUP(BA70,Code!$B$2:$C$6,2,FALSE))</f>
        <v>#N/A</v>
      </c>
      <c r="BE70" s="86" t="e">
        <f ca="1">IF(AND(VLOOKUP(BD70,Homework!D:J,2,FALSE)="'s ",RIGHT(G70,1)="s"),"' ",IF(VLOOKUP(BD70,Homework!D:J,2,FALSE)="'s ","'s "," "))</f>
        <v>#N/A</v>
      </c>
      <c r="BF70" s="87" t="e">
        <f ca="1">IF(BA70=0,"",IF(I70="F"," "&amp;G70&amp;BE70&amp;VLOOKUP(BD70,Homework!D:J,3,FALSE)," "&amp;G70&amp;BE70&amp;VLOOKUP(BD70,Homework!D:J,5,FALSE)))</f>
        <v>#N/A</v>
      </c>
      <c r="BG70" s="87"/>
      <c r="BH70" s="87"/>
      <c r="BI70" s="87"/>
      <c r="BJ70" s="87"/>
      <c r="BK70" s="87"/>
      <c r="BL70" s="87"/>
      <c r="BM70" s="88"/>
      <c r="BN70" s="88"/>
      <c r="BO70" s="184" t="s">
        <v>26</v>
      </c>
      <c r="BP70" s="185" t="e">
        <f>VLOOKUP(BO70,Code!$B$45:$D$48,2,FALSE)</f>
        <v>#N/A</v>
      </c>
      <c r="BQ70" s="186" t="e">
        <f>VLOOKUP(BO70,Code!$B$45:$D$48,3,FALSE)</f>
        <v>#N/A</v>
      </c>
      <c r="BR70" s="186" t="e">
        <f t="shared" ca="1" si="21"/>
        <v>#N/A</v>
      </c>
      <c r="BS70" s="186"/>
      <c r="BT70" s="187" t="s">
        <v>219</v>
      </c>
      <c r="BU70" s="187" t="s">
        <v>219</v>
      </c>
      <c r="BV70" s="187" t="s">
        <v>219</v>
      </c>
      <c r="BW70" s="195"/>
      <c r="BX70" s="195"/>
      <c r="BY70" s="157" t="str">
        <f t="shared" ca="1" si="22"/>
        <v/>
      </c>
      <c r="BZ70" s="157" t="str">
        <f t="shared" ca="1" si="23"/>
        <v/>
      </c>
      <c r="CA70" s="132" t="str">
        <f t="shared" ca="1" si="44"/>
        <v xml:space="preserve"> </v>
      </c>
      <c r="CB70" s="88"/>
      <c r="CC70" s="124">
        <v>62</v>
      </c>
      <c r="CD70" s="125" t="e">
        <f>HLOOKUP(Report!CC70,Behaviour!$H$2:$K$3,2,FALSE)</f>
        <v>#N/A</v>
      </c>
      <c r="CE70" s="126" t="e">
        <f t="shared" ca="1" si="24"/>
        <v>#N/A</v>
      </c>
      <c r="CF70" s="127" t="e">
        <f ca="1">CE70+VLOOKUP(CC70,Code!$B$2:$C$6,2,FALSE)</f>
        <v>#N/A</v>
      </c>
      <c r="CG70" s="128" t="e">
        <f ca="1">IF(CC70=0,"",IF(I70="F",AC70&amp;" "&amp;VLOOKUP(CF70,Behaviour!D:I,2,FALSE)&amp;" ",AC70&amp;" "&amp;VLOOKUP(CF70,Behaviour!D:I,4,FALSE)&amp;" "))</f>
        <v>#N/A</v>
      </c>
      <c r="CH70" s="89"/>
      <c r="CI70" s="89"/>
      <c r="CJ70" s="266" t="s">
        <v>26</v>
      </c>
      <c r="CK70" s="266"/>
      <c r="CL70" s="89" t="e">
        <f>IF(CJ70=0,"",VLOOKUP(CJ70,Code!$B$59:$D$61,2,FALSE))</f>
        <v>#N/A</v>
      </c>
      <c r="CM70" s="89" t="e">
        <f>IF(CJ70=0,"",VLOOKUP(CJ70,Code!$B$59:$D$61,3,FALSE))</f>
        <v>#N/A</v>
      </c>
      <c r="CN70" s="89" t="e">
        <f t="shared" ca="1" si="25"/>
        <v>#N/A</v>
      </c>
      <c r="CO70" s="89" t="e">
        <f t="shared" ca="1" si="45"/>
        <v>#N/A</v>
      </c>
      <c r="CP70" s="89" t="e">
        <f t="shared" ca="1" si="46"/>
        <v>#N/A</v>
      </c>
      <c r="CQ70" s="89" t="e">
        <f t="shared" ca="1" si="26"/>
        <v>#N/A</v>
      </c>
      <c r="CR70" s="89" t="str">
        <f t="shared" ca="1" si="27"/>
        <v/>
      </c>
      <c r="CS70" s="89"/>
      <c r="CT70" s="89"/>
      <c r="CU70" s="89" t="str">
        <f t="shared" ca="1" si="8"/>
        <v/>
      </c>
      <c r="CV70" s="89"/>
      <c r="CW70" s="89"/>
      <c r="CX70" s="183" t="str">
        <f t="shared" ca="1" si="56"/>
        <v/>
      </c>
      <c r="CY70" s="22" t="e">
        <f t="shared" ca="1" si="29"/>
        <v>#VALUE!</v>
      </c>
      <c r="CZ70" s="22"/>
      <c r="DA70" s="22"/>
      <c r="DB70" s="182" t="s">
        <v>26</v>
      </c>
      <c r="DC70" s="108" t="e">
        <f t="shared" ca="1" si="30"/>
        <v>#VALUE!</v>
      </c>
      <c r="DD70" s="112" t="e">
        <f ca="1">VLOOKUP(Report!DC70,Code!$B$24:$C$32,2,FALSE)</f>
        <v>#VALUE!</v>
      </c>
      <c r="DE70" s="108" t="e">
        <f ca="1">VLOOKUP(Report!DC70,Code!$B$24:$D$32,3,FALSE)</f>
        <v>#VALUE!</v>
      </c>
      <c r="DF70" s="108" t="e">
        <f t="shared" ca="1" si="31"/>
        <v>#VALUE!</v>
      </c>
      <c r="DG70" s="108" t="e">
        <f t="shared" ca="1" si="47"/>
        <v>#VALUE!</v>
      </c>
      <c r="DH70" s="169" t="e">
        <f t="shared" ca="1" si="48"/>
        <v>#VALUE!</v>
      </c>
      <c r="DI70" s="170"/>
      <c r="DJ70" s="170"/>
      <c r="DK70" s="170"/>
      <c r="DL70" s="170"/>
      <c r="DM70" s="88"/>
      <c r="DN70" s="88"/>
      <c r="DO70" s="177" t="s">
        <v>26</v>
      </c>
      <c r="DP70" s="178" t="e">
        <f>VLOOKUP(Report!DO70,Code!$B$40:$D$42,2,FALSE)</f>
        <v>#N/A</v>
      </c>
      <c r="DQ70" s="179" t="e">
        <f>VLOOKUP(Report!DO70,Code!$B$40:$D$42,3,FALSE)</f>
        <v>#N/A</v>
      </c>
      <c r="DR70" s="180" t="e">
        <f t="shared" ca="1" si="35"/>
        <v>#N/A</v>
      </c>
      <c r="DS70" s="221"/>
      <c r="DT70" s="222" t="e">
        <f t="shared" ca="1" si="33"/>
        <v>#N/A</v>
      </c>
      <c r="DU70" s="181" t="s">
        <v>208</v>
      </c>
      <c r="DV70" s="181" t="s">
        <v>208</v>
      </c>
      <c r="DW70" s="181" t="s">
        <v>208</v>
      </c>
      <c r="DX70" s="115" t="str">
        <f t="shared" si="13"/>
        <v/>
      </c>
      <c r="DY70" s="115"/>
      <c r="DZ70" s="115"/>
      <c r="EA70" s="115"/>
      <c r="EB70" s="98"/>
      <c r="EC70" s="98" t="str">
        <f t="shared" si="49"/>
        <v/>
      </c>
      <c r="ED70" s="192" t="str">
        <f t="shared" si="53"/>
        <v/>
      </c>
    </row>
    <row r="71" spans="7:134" s="223" customFormat="1" ht="115.5" hidden="1" customHeight="1" thickTop="1" thickBot="1" x14ac:dyDescent="0.45">
      <c r="G71" s="199"/>
      <c r="H71" s="238"/>
      <c r="I71" s="190"/>
      <c r="J71" s="193"/>
      <c r="K71" s="193"/>
      <c r="L71" s="193"/>
      <c r="M71" s="193"/>
      <c r="N71" s="193"/>
      <c r="O71" s="193"/>
      <c r="P71" s="193"/>
      <c r="Q71" s="193"/>
      <c r="R71" s="193"/>
      <c r="S71" s="193"/>
      <c r="T71" s="90"/>
      <c r="U71" s="95" t="str">
        <f t="shared" si="15"/>
        <v>Type_2</v>
      </c>
      <c r="V71" s="254"/>
      <c r="W71" s="255" t="e">
        <f t="shared" ca="1" si="50"/>
        <v>#N/A</v>
      </c>
      <c r="X71" s="255"/>
      <c r="Y71" s="47" t="e">
        <f t="shared" ca="1" si="51"/>
        <v>#N/A</v>
      </c>
      <c r="Z71" s="47" t="e">
        <f t="shared" ca="1" si="52"/>
        <v>#N/A</v>
      </c>
      <c r="AA71" s="47"/>
      <c r="AB71" s="82" t="str">
        <f t="shared" si="54"/>
        <v>he</v>
      </c>
      <c r="AC71" s="82" t="str">
        <f t="shared" si="55"/>
        <v>He</v>
      </c>
      <c r="AD71" s="82" t="str">
        <f t="shared" si="41"/>
        <v>his</v>
      </c>
      <c r="AE71" s="83" t="str">
        <f t="shared" si="42"/>
        <v>His</v>
      </c>
      <c r="AF71" s="94"/>
      <c r="AG71" s="94"/>
      <c r="AH71" s="191" t="s">
        <v>26</v>
      </c>
      <c r="AI71" s="84" t="e">
        <f>HLOOKUP(Report!AH71,Person!$H$2:$L$3,2,FALSE)</f>
        <v>#N/A</v>
      </c>
      <c r="AJ71" s="85" t="e">
        <f t="shared" ca="1" si="19"/>
        <v>#N/A</v>
      </c>
      <c r="AK71" s="86" t="e">
        <f ca="1">IF(AH71=0,"",AJ71+VLOOKUP(AH71,Code!$B$2:$C$6,2,FALSE))</f>
        <v>#N/A</v>
      </c>
      <c r="AL71" s="143" t="e">
        <f ca="1">IF(AH71=0,"",IF(I71="F",G71&amp;" "&amp;VLOOKUP(AK71,Person!D:I,2,FALSE),G71&amp;" "&amp;VLOOKUP(AK71,Person!D:I,4,FALSE)))</f>
        <v>#N/A</v>
      </c>
      <c r="AM71" s="89"/>
      <c r="AN71" s="89"/>
      <c r="AO71" s="89"/>
      <c r="AP71" s="89"/>
      <c r="AQ71" s="89"/>
      <c r="AR71" s="89"/>
      <c r="AS71" s="88"/>
      <c r="AT71" s="189">
        <v>2</v>
      </c>
      <c r="AU71" s="147" t="str">
        <f>VLOOKUP(AT71,Code!$B$51:$D$55,2,FALSE)</f>
        <v>Behaviour_1</v>
      </c>
      <c r="AV71" s="88">
        <f ca="1">RANDBETWEEN(1,VLOOKUP(AT71,Code!$B$51:$D$55,3,FALSE))</f>
        <v>1</v>
      </c>
      <c r="AW71" s="89"/>
      <c r="AX71" s="143" t="str">
        <f t="shared" ca="1" si="43"/>
        <v xml:space="preserve"> He is always willing to help a classmate who has been unable to grasp a concept as quickly as himself. This demonstrates secure subject understanding.</v>
      </c>
      <c r="AY71" s="88"/>
      <c r="AZ71" s="88"/>
      <c r="BA71" s="188" t="s">
        <v>26</v>
      </c>
      <c r="BB71" s="84" t="e">
        <f>HLOOKUP(Report!BA71,Homework!$I$2:$L$3,2,FALSE)</f>
        <v>#N/A</v>
      </c>
      <c r="BC71" s="85" t="e">
        <f t="shared" ca="1" si="20"/>
        <v>#N/A</v>
      </c>
      <c r="BD71" s="86" t="e">
        <f ca="1">IF(BA71=0,"",BC71+VLOOKUP(BA71,Code!$B$2:$C$6,2,FALSE))</f>
        <v>#N/A</v>
      </c>
      <c r="BE71" s="86" t="e">
        <f ca="1">IF(AND(VLOOKUP(BD71,Homework!D:J,2,FALSE)="'s ",RIGHT(G71,1)="s"),"' ",IF(VLOOKUP(BD71,Homework!D:J,2,FALSE)="'s ","'s "," "))</f>
        <v>#N/A</v>
      </c>
      <c r="BF71" s="87" t="e">
        <f ca="1">IF(BA71=0,"",IF(I71="F"," "&amp;G71&amp;BE71&amp;VLOOKUP(BD71,Homework!D:J,3,FALSE)," "&amp;G71&amp;BE71&amp;VLOOKUP(BD71,Homework!D:J,5,FALSE)))</f>
        <v>#N/A</v>
      </c>
      <c r="BG71" s="87"/>
      <c r="BH71" s="87"/>
      <c r="BI71" s="87"/>
      <c r="BJ71" s="87"/>
      <c r="BK71" s="87"/>
      <c r="BL71" s="87"/>
      <c r="BM71" s="88"/>
      <c r="BN71" s="88"/>
      <c r="BO71" s="184" t="s">
        <v>26</v>
      </c>
      <c r="BP71" s="185" t="e">
        <f>VLOOKUP(BO71,Code!$B$45:$D$48,2,FALSE)</f>
        <v>#N/A</v>
      </c>
      <c r="BQ71" s="186" t="e">
        <f>VLOOKUP(BO71,Code!$B$45:$D$48,3,FALSE)</f>
        <v>#N/A</v>
      </c>
      <c r="BR71" s="186" t="e">
        <f t="shared" ca="1" si="21"/>
        <v>#N/A</v>
      </c>
      <c r="BS71" s="186"/>
      <c r="BT71" s="187" t="s">
        <v>219</v>
      </c>
      <c r="BU71" s="187" t="s">
        <v>219</v>
      </c>
      <c r="BV71" s="187" t="s">
        <v>219</v>
      </c>
      <c r="BW71" s="195"/>
      <c r="BX71" s="195"/>
      <c r="BY71" s="157" t="str">
        <f t="shared" ca="1" si="22"/>
        <v/>
      </c>
      <c r="BZ71" s="157" t="str">
        <f t="shared" ca="1" si="23"/>
        <v/>
      </c>
      <c r="CA71" s="132" t="str">
        <f t="shared" ca="1" si="44"/>
        <v xml:space="preserve"> </v>
      </c>
      <c r="CB71" s="88"/>
      <c r="CC71" s="124">
        <v>63</v>
      </c>
      <c r="CD71" s="125" t="e">
        <f>HLOOKUP(Report!CC71,Behaviour!$H$2:$K$3,2,FALSE)</f>
        <v>#N/A</v>
      </c>
      <c r="CE71" s="126" t="e">
        <f t="shared" ca="1" si="24"/>
        <v>#N/A</v>
      </c>
      <c r="CF71" s="127" t="e">
        <f ca="1">CE71+VLOOKUP(CC71,Code!$B$2:$C$6,2,FALSE)</f>
        <v>#N/A</v>
      </c>
      <c r="CG71" s="128" t="e">
        <f ca="1">IF(CC71=0,"",IF(I71="F",AC71&amp;" "&amp;VLOOKUP(CF71,Behaviour!D:I,2,FALSE)&amp;" ",AC71&amp;" "&amp;VLOOKUP(CF71,Behaviour!D:I,4,FALSE)&amp;" "))</f>
        <v>#N/A</v>
      </c>
      <c r="CH71" s="89"/>
      <c r="CI71" s="89"/>
      <c r="CJ71" s="266" t="s">
        <v>26</v>
      </c>
      <c r="CK71" s="266"/>
      <c r="CL71" s="89" t="e">
        <f>IF(CJ71=0,"",VLOOKUP(CJ71,Code!$B$59:$D$61,2,FALSE))</f>
        <v>#N/A</v>
      </c>
      <c r="CM71" s="89" t="e">
        <f>IF(CJ71=0,"",VLOOKUP(CJ71,Code!$B$59:$D$61,3,FALSE))</f>
        <v>#N/A</v>
      </c>
      <c r="CN71" s="89" t="e">
        <f t="shared" ca="1" si="25"/>
        <v>#N/A</v>
      </c>
      <c r="CO71" s="89" t="e">
        <f t="shared" ca="1" si="45"/>
        <v>#N/A</v>
      </c>
      <c r="CP71" s="89" t="e">
        <f t="shared" ca="1" si="46"/>
        <v>#N/A</v>
      </c>
      <c r="CQ71" s="89" t="e">
        <f t="shared" ca="1" si="26"/>
        <v>#N/A</v>
      </c>
      <c r="CR71" s="89" t="str">
        <f t="shared" ca="1" si="27"/>
        <v/>
      </c>
      <c r="CS71" s="89"/>
      <c r="CT71" s="89"/>
      <c r="CU71" s="89" t="str">
        <f t="shared" ca="1" si="8"/>
        <v/>
      </c>
      <c r="CV71" s="89"/>
      <c r="CW71" s="89"/>
      <c r="CX71" s="183" t="str">
        <f t="shared" ca="1" si="56"/>
        <v/>
      </c>
      <c r="CY71" s="22" t="e">
        <f t="shared" ca="1" si="29"/>
        <v>#VALUE!</v>
      </c>
      <c r="CZ71" s="22"/>
      <c r="DA71" s="22"/>
      <c r="DB71" s="182" t="s">
        <v>26</v>
      </c>
      <c r="DC71" s="108" t="e">
        <f t="shared" ca="1" si="30"/>
        <v>#VALUE!</v>
      </c>
      <c r="DD71" s="112" t="e">
        <f ca="1">VLOOKUP(Report!DC71,Code!$B$24:$C$32,2,FALSE)</f>
        <v>#VALUE!</v>
      </c>
      <c r="DE71" s="108" t="e">
        <f ca="1">VLOOKUP(Report!DC71,Code!$B$24:$D$32,3,FALSE)</f>
        <v>#VALUE!</v>
      </c>
      <c r="DF71" s="108" t="e">
        <f t="shared" ca="1" si="31"/>
        <v>#VALUE!</v>
      </c>
      <c r="DG71" s="108" t="e">
        <f t="shared" ca="1" si="47"/>
        <v>#VALUE!</v>
      </c>
      <c r="DH71" s="169" t="e">
        <f t="shared" ca="1" si="48"/>
        <v>#VALUE!</v>
      </c>
      <c r="DI71" s="170"/>
      <c r="DJ71" s="170"/>
      <c r="DK71" s="170"/>
      <c r="DL71" s="170"/>
      <c r="DM71" s="88"/>
      <c r="DN71" s="88"/>
      <c r="DO71" s="177" t="s">
        <v>26</v>
      </c>
      <c r="DP71" s="178" t="e">
        <f>VLOOKUP(Report!DO71,Code!$B$40:$D$42,2,FALSE)</f>
        <v>#N/A</v>
      </c>
      <c r="DQ71" s="179" t="e">
        <f>VLOOKUP(Report!DO71,Code!$B$40:$D$42,3,FALSE)</f>
        <v>#N/A</v>
      </c>
      <c r="DR71" s="180" t="e">
        <f t="shared" ca="1" si="35"/>
        <v>#N/A</v>
      </c>
      <c r="DS71" s="221"/>
      <c r="DT71" s="222" t="e">
        <f t="shared" ca="1" si="33"/>
        <v>#N/A</v>
      </c>
      <c r="DU71" s="181" t="s">
        <v>208</v>
      </c>
      <c r="DV71" s="181" t="s">
        <v>208</v>
      </c>
      <c r="DW71" s="181" t="s">
        <v>208</v>
      </c>
      <c r="DX71" s="115" t="str">
        <f t="shared" si="13"/>
        <v/>
      </c>
      <c r="DY71" s="115"/>
      <c r="DZ71" s="115"/>
      <c r="EA71" s="115"/>
      <c r="EB71" s="98"/>
      <c r="EC71" s="98" t="str">
        <f t="shared" si="49"/>
        <v/>
      </c>
      <c r="ED71" s="192" t="str">
        <f t="shared" si="53"/>
        <v/>
      </c>
    </row>
    <row r="72" spans="7:134" s="223" customFormat="1" ht="115.5" hidden="1" customHeight="1" thickTop="1" thickBot="1" x14ac:dyDescent="0.45">
      <c r="G72" s="199"/>
      <c r="H72" s="238"/>
      <c r="I72" s="190"/>
      <c r="J72" s="193"/>
      <c r="K72" s="193"/>
      <c r="L72" s="193"/>
      <c r="M72" s="193"/>
      <c r="N72" s="193"/>
      <c r="O72" s="193"/>
      <c r="P72" s="193"/>
      <c r="Q72" s="193"/>
      <c r="R72" s="193"/>
      <c r="S72" s="193"/>
      <c r="T72" s="90"/>
      <c r="U72" s="95" t="str">
        <f t="shared" si="15"/>
        <v>Type_2</v>
      </c>
      <c r="V72" s="254"/>
      <c r="W72" s="255" t="e">
        <f t="shared" ca="1" si="50"/>
        <v>#N/A</v>
      </c>
      <c r="X72" s="255"/>
      <c r="Y72" s="47" t="e">
        <f t="shared" ca="1" si="51"/>
        <v>#N/A</v>
      </c>
      <c r="Z72" s="47" t="e">
        <f t="shared" ca="1" si="52"/>
        <v>#N/A</v>
      </c>
      <c r="AA72" s="47"/>
      <c r="AB72" s="82" t="str">
        <f t="shared" si="54"/>
        <v>he</v>
      </c>
      <c r="AC72" s="82" t="str">
        <f t="shared" si="55"/>
        <v>He</v>
      </c>
      <c r="AD72" s="82" t="str">
        <f t="shared" si="41"/>
        <v>his</v>
      </c>
      <c r="AE72" s="83" t="str">
        <f t="shared" si="42"/>
        <v>His</v>
      </c>
      <c r="AF72" s="94"/>
      <c r="AG72" s="94"/>
      <c r="AH72" s="191" t="s">
        <v>26</v>
      </c>
      <c r="AI72" s="84" t="e">
        <f>HLOOKUP(Report!AH72,Person!$H$2:$L$3,2,FALSE)</f>
        <v>#N/A</v>
      </c>
      <c r="AJ72" s="85" t="e">
        <f t="shared" ca="1" si="19"/>
        <v>#N/A</v>
      </c>
      <c r="AK72" s="86" t="e">
        <f ca="1">IF(AH72=0,"",AJ72+VLOOKUP(AH72,Code!$B$2:$C$6,2,FALSE))</f>
        <v>#N/A</v>
      </c>
      <c r="AL72" s="143" t="e">
        <f ca="1">IF(AH72=0,"",IF(I72="F",G72&amp;" "&amp;VLOOKUP(AK72,Person!D:I,2,FALSE),G72&amp;" "&amp;VLOOKUP(AK72,Person!D:I,4,FALSE)))</f>
        <v>#N/A</v>
      </c>
      <c r="AM72" s="89"/>
      <c r="AN72" s="89"/>
      <c r="AO72" s="89"/>
      <c r="AP72" s="89"/>
      <c r="AQ72" s="89"/>
      <c r="AR72" s="89"/>
      <c r="AS72" s="88"/>
      <c r="AT72" s="189">
        <v>2</v>
      </c>
      <c r="AU72" s="147" t="str">
        <f>VLOOKUP(AT72,Code!$B$51:$D$55,2,FALSE)</f>
        <v>Behaviour_1</v>
      </c>
      <c r="AV72" s="88">
        <f ca="1">RANDBETWEEN(1,VLOOKUP(AT72,Code!$B$51:$D$55,3,FALSE))</f>
        <v>1</v>
      </c>
      <c r="AW72" s="89"/>
      <c r="AX72" s="143" t="str">
        <f t="shared" ca="1" si="43"/>
        <v xml:space="preserve"> He is always willing to help a classmate who has been unable to grasp a concept as quickly as himself. This demonstrates secure subject understanding.</v>
      </c>
      <c r="AY72" s="88"/>
      <c r="AZ72" s="88"/>
      <c r="BA72" s="188" t="s">
        <v>26</v>
      </c>
      <c r="BB72" s="84" t="e">
        <f>HLOOKUP(Report!BA72,Homework!$I$2:$L$3,2,FALSE)</f>
        <v>#N/A</v>
      </c>
      <c r="BC72" s="85" t="e">
        <f t="shared" ca="1" si="20"/>
        <v>#N/A</v>
      </c>
      <c r="BD72" s="86" t="e">
        <f ca="1">IF(BA72=0,"",BC72+VLOOKUP(BA72,Code!$B$2:$C$6,2,FALSE))</f>
        <v>#N/A</v>
      </c>
      <c r="BE72" s="86" t="e">
        <f ca="1">IF(AND(VLOOKUP(BD72,Homework!D:J,2,FALSE)="'s ",RIGHT(G72,1)="s"),"' ",IF(VLOOKUP(BD72,Homework!D:J,2,FALSE)="'s ","'s "," "))</f>
        <v>#N/A</v>
      </c>
      <c r="BF72" s="87" t="e">
        <f ca="1">IF(BA72=0,"",IF(I72="F"," "&amp;G72&amp;BE72&amp;VLOOKUP(BD72,Homework!D:J,3,FALSE)," "&amp;G72&amp;BE72&amp;VLOOKUP(BD72,Homework!D:J,5,FALSE)))</f>
        <v>#N/A</v>
      </c>
      <c r="BG72" s="87"/>
      <c r="BH72" s="87"/>
      <c r="BI72" s="87"/>
      <c r="BJ72" s="87"/>
      <c r="BK72" s="87"/>
      <c r="BL72" s="87"/>
      <c r="BM72" s="88"/>
      <c r="BN72" s="88"/>
      <c r="BO72" s="184" t="s">
        <v>26</v>
      </c>
      <c r="BP72" s="185" t="e">
        <f>VLOOKUP(BO72,Code!$B$45:$D$48,2,FALSE)</f>
        <v>#N/A</v>
      </c>
      <c r="BQ72" s="186" t="e">
        <f>VLOOKUP(BO72,Code!$B$45:$D$48,3,FALSE)</f>
        <v>#N/A</v>
      </c>
      <c r="BR72" s="186" t="e">
        <f t="shared" ca="1" si="21"/>
        <v>#N/A</v>
      </c>
      <c r="BS72" s="186"/>
      <c r="BT72" s="187" t="s">
        <v>219</v>
      </c>
      <c r="BU72" s="187" t="s">
        <v>220</v>
      </c>
      <c r="BV72" s="187" t="s">
        <v>225</v>
      </c>
      <c r="BW72" s="195"/>
      <c r="BX72" s="195"/>
      <c r="BY72" s="157" t="str">
        <f t="shared" ca="1" si="22"/>
        <v/>
      </c>
      <c r="BZ72" s="157" t="str">
        <f t="shared" ca="1" si="23"/>
        <v/>
      </c>
      <c r="CA72" s="132" t="str">
        <f t="shared" ca="1" si="44"/>
        <v xml:space="preserve"> </v>
      </c>
      <c r="CB72" s="88"/>
      <c r="CC72" s="124">
        <v>64</v>
      </c>
      <c r="CD72" s="125" t="e">
        <f>HLOOKUP(Report!CC72,Behaviour!$H$2:$K$3,2,FALSE)</f>
        <v>#N/A</v>
      </c>
      <c r="CE72" s="126" t="e">
        <f t="shared" ca="1" si="24"/>
        <v>#N/A</v>
      </c>
      <c r="CF72" s="127" t="e">
        <f ca="1">CE72+VLOOKUP(CC72,Code!$B$2:$C$6,2,FALSE)</f>
        <v>#N/A</v>
      </c>
      <c r="CG72" s="128" t="e">
        <f ca="1">IF(CC72=0,"",IF(I72="F",AC72&amp;" "&amp;VLOOKUP(CF72,Behaviour!D:I,2,FALSE)&amp;" ",AC72&amp;" "&amp;VLOOKUP(CF72,Behaviour!D:I,4,FALSE)&amp;" "))</f>
        <v>#N/A</v>
      </c>
      <c r="CH72" s="89"/>
      <c r="CI72" s="89"/>
      <c r="CJ72" s="266" t="s">
        <v>26</v>
      </c>
      <c r="CK72" s="266"/>
      <c r="CL72" s="89" t="e">
        <f>IF(CJ72=0,"",VLOOKUP(CJ72,Code!$B$59:$D$61,2,FALSE))</f>
        <v>#N/A</v>
      </c>
      <c r="CM72" s="89" t="e">
        <f>IF(CJ72=0,"",VLOOKUP(CJ72,Code!$B$59:$D$61,3,FALSE))</f>
        <v>#N/A</v>
      </c>
      <c r="CN72" s="89" t="e">
        <f t="shared" ca="1" si="25"/>
        <v>#N/A</v>
      </c>
      <c r="CO72" s="89" t="e">
        <f t="shared" ca="1" si="45"/>
        <v>#N/A</v>
      </c>
      <c r="CP72" s="89" t="e">
        <f t="shared" ca="1" si="46"/>
        <v>#N/A</v>
      </c>
      <c r="CQ72" s="89" t="e">
        <f t="shared" ca="1" si="26"/>
        <v>#N/A</v>
      </c>
      <c r="CR72" s="89" t="str">
        <f t="shared" ca="1" si="27"/>
        <v/>
      </c>
      <c r="CS72" s="89"/>
      <c r="CT72" s="89"/>
      <c r="CU72" s="89" t="str">
        <f t="shared" ca="1" si="8"/>
        <v/>
      </c>
      <c r="CV72" s="89"/>
      <c r="CW72" s="89"/>
      <c r="CX72" s="183" t="str">
        <f t="shared" ca="1" si="56"/>
        <v/>
      </c>
      <c r="CY72" s="22" t="e">
        <f t="shared" ca="1" si="29"/>
        <v>#VALUE!</v>
      </c>
      <c r="CZ72" s="22"/>
      <c r="DA72" s="22"/>
      <c r="DB72" s="182" t="s">
        <v>26</v>
      </c>
      <c r="DC72" s="108" t="e">
        <f t="shared" ca="1" si="30"/>
        <v>#VALUE!</v>
      </c>
      <c r="DD72" s="112" t="e">
        <f ca="1">VLOOKUP(Report!DC72,Code!$B$24:$C$32,2,FALSE)</f>
        <v>#VALUE!</v>
      </c>
      <c r="DE72" s="108" t="e">
        <f ca="1">VLOOKUP(Report!DC72,Code!$B$24:$D$32,3,FALSE)</f>
        <v>#VALUE!</v>
      </c>
      <c r="DF72" s="108" t="e">
        <f t="shared" ca="1" si="31"/>
        <v>#VALUE!</v>
      </c>
      <c r="DG72" s="108" t="e">
        <f t="shared" ca="1" si="47"/>
        <v>#VALUE!</v>
      </c>
      <c r="DH72" s="169" t="e">
        <f t="shared" ca="1" si="48"/>
        <v>#VALUE!</v>
      </c>
      <c r="DI72" s="170"/>
      <c r="DJ72" s="170"/>
      <c r="DK72" s="170"/>
      <c r="DL72" s="170"/>
      <c r="DM72" s="88"/>
      <c r="DN72" s="88"/>
      <c r="DO72" s="177" t="s">
        <v>26</v>
      </c>
      <c r="DP72" s="178" t="e">
        <f>VLOOKUP(Report!DO72,Code!$B$40:$D$42,2,FALSE)</f>
        <v>#N/A</v>
      </c>
      <c r="DQ72" s="179" t="e">
        <f>VLOOKUP(Report!DO72,Code!$B$40:$D$42,3,FALSE)</f>
        <v>#N/A</v>
      </c>
      <c r="DR72" s="180" t="e">
        <f t="shared" ca="1" si="35"/>
        <v>#N/A</v>
      </c>
      <c r="DS72" s="221"/>
      <c r="DT72" s="222" t="e">
        <f t="shared" ca="1" si="33"/>
        <v>#N/A</v>
      </c>
      <c r="DU72" s="181" t="s">
        <v>208</v>
      </c>
      <c r="DV72" s="181" t="s">
        <v>208</v>
      </c>
      <c r="DW72" s="181" t="s">
        <v>208</v>
      </c>
      <c r="DX72" s="115" t="str">
        <f t="shared" si="13"/>
        <v/>
      </c>
      <c r="DY72" s="115"/>
      <c r="DZ72" s="115"/>
      <c r="EA72" s="115"/>
      <c r="EB72" s="98"/>
      <c r="EC72" s="98" t="str">
        <f t="shared" si="49"/>
        <v/>
      </c>
      <c r="ED72" s="192" t="str">
        <f t="shared" si="53"/>
        <v/>
      </c>
    </row>
    <row r="73" spans="7:134" s="223" customFormat="1" ht="115.5" hidden="1" customHeight="1" thickTop="1" thickBot="1" x14ac:dyDescent="0.45">
      <c r="G73" s="199"/>
      <c r="H73" s="238"/>
      <c r="I73" s="190"/>
      <c r="J73" s="193"/>
      <c r="K73" s="193"/>
      <c r="L73" s="193"/>
      <c r="M73" s="193"/>
      <c r="N73" s="193"/>
      <c r="O73" s="193"/>
      <c r="P73" s="193"/>
      <c r="Q73" s="193"/>
      <c r="R73" s="193"/>
      <c r="S73" s="193"/>
      <c r="T73" s="90"/>
      <c r="U73" s="95" t="str">
        <f t="shared" si="15"/>
        <v>Type_2</v>
      </c>
      <c r="V73" s="254"/>
      <c r="W73" s="255" t="e">
        <f t="shared" ca="1" si="50"/>
        <v>#N/A</v>
      </c>
      <c r="X73" s="255"/>
      <c r="Y73" s="47" t="e">
        <f t="shared" ca="1" si="51"/>
        <v>#N/A</v>
      </c>
      <c r="Z73" s="47" t="e">
        <f t="shared" ca="1" si="52"/>
        <v>#N/A</v>
      </c>
      <c r="AA73" s="47"/>
      <c r="AB73" s="82" t="str">
        <f t="shared" ref="AB73:AB104" si="57">IF(I73="F","she","he")</f>
        <v>he</v>
      </c>
      <c r="AC73" s="82" t="str">
        <f t="shared" ref="AC73:AC104" si="58">IF(I73="F","She","He")</f>
        <v>He</v>
      </c>
      <c r="AD73" s="82" t="str">
        <f t="shared" ref="AD73:AD104" si="59">IF(I73="F","her","his")</f>
        <v>his</v>
      </c>
      <c r="AE73" s="83" t="str">
        <f t="shared" ref="AE73:AE104" si="60">IF(I73="F","Her","His")</f>
        <v>His</v>
      </c>
      <c r="AF73" s="94"/>
      <c r="AG73" s="94"/>
      <c r="AH73" s="191" t="s">
        <v>26</v>
      </c>
      <c r="AI73" s="84" t="e">
        <f>HLOOKUP(Report!AH73,Person!$H$2:$L$3,2,FALSE)</f>
        <v>#N/A</v>
      </c>
      <c r="AJ73" s="85" t="e">
        <f t="shared" ca="1" si="19"/>
        <v>#N/A</v>
      </c>
      <c r="AK73" s="86" t="e">
        <f ca="1">IF(AH73=0,"",AJ73+VLOOKUP(AH73,Code!$B$2:$C$6,2,FALSE))</f>
        <v>#N/A</v>
      </c>
      <c r="AL73" s="143" t="e">
        <f ca="1">IF(AH73=0,"",IF(I73="F",G73&amp;" "&amp;VLOOKUP(AK73,Person!D:I,2,FALSE),G73&amp;" "&amp;VLOOKUP(AK73,Person!D:I,4,FALSE)))</f>
        <v>#N/A</v>
      </c>
      <c r="AM73" s="89"/>
      <c r="AN73" s="89"/>
      <c r="AO73" s="89"/>
      <c r="AP73" s="89"/>
      <c r="AQ73" s="89"/>
      <c r="AR73" s="89"/>
      <c r="AS73" s="88"/>
      <c r="AT73" s="189">
        <v>2</v>
      </c>
      <c r="AU73" s="147" t="str">
        <f>VLOOKUP(AT73,Code!$B$51:$D$55,2,FALSE)</f>
        <v>Behaviour_1</v>
      </c>
      <c r="AV73" s="88">
        <f ca="1">RANDBETWEEN(1,VLOOKUP(AT73,Code!$B$51:$D$55,3,FALSE))</f>
        <v>2</v>
      </c>
      <c r="AW73" s="89"/>
      <c r="AX73" s="143" t="str">
        <f t="shared" ref="AX73:AX104" ca="1" si="61">IF(AT73=0,"",IF(I73="F"," "&amp;VLOOKUP(AV73,INDIRECT(AU73),2,FALSE)," "&amp;VLOOKUP(AV73,INDIRECT(AU73),4,FALSE)))</f>
        <v xml:space="preserve"> He shows good citizenship by assisting other students to correct their work. This demonstrates secure subject understanding.</v>
      </c>
      <c r="AY73" s="88"/>
      <c r="AZ73" s="88"/>
      <c r="BA73" s="188" t="s">
        <v>26</v>
      </c>
      <c r="BB73" s="84" t="e">
        <f>HLOOKUP(Report!BA73,Homework!$I$2:$L$3,2,FALSE)</f>
        <v>#N/A</v>
      </c>
      <c r="BC73" s="85" t="e">
        <f t="shared" ca="1" si="20"/>
        <v>#N/A</v>
      </c>
      <c r="BD73" s="86" t="e">
        <f ca="1">IF(BA73=0,"",BC73+VLOOKUP(BA73,Code!$B$2:$C$6,2,FALSE))</f>
        <v>#N/A</v>
      </c>
      <c r="BE73" s="86" t="e">
        <f ca="1">IF(AND(VLOOKUP(BD73,Homework!D:J,2,FALSE)="'s ",RIGHT(G73,1)="s"),"' ",IF(VLOOKUP(BD73,Homework!D:J,2,FALSE)="'s ","'s "," "))</f>
        <v>#N/A</v>
      </c>
      <c r="BF73" s="87" t="e">
        <f ca="1">IF(BA73=0,"",IF(I73="F"," "&amp;G73&amp;BE73&amp;VLOOKUP(BD73,Homework!D:J,3,FALSE)," "&amp;G73&amp;BE73&amp;VLOOKUP(BD73,Homework!D:J,5,FALSE)))</f>
        <v>#N/A</v>
      </c>
      <c r="BG73" s="87"/>
      <c r="BH73" s="87"/>
      <c r="BI73" s="87"/>
      <c r="BJ73" s="87"/>
      <c r="BK73" s="87"/>
      <c r="BL73" s="87"/>
      <c r="BM73" s="88"/>
      <c r="BN73" s="88"/>
      <c r="BO73" s="184" t="s">
        <v>26</v>
      </c>
      <c r="BP73" s="185" t="e">
        <f>VLOOKUP(BO73,Code!$B$45:$D$48,2,FALSE)</f>
        <v>#N/A</v>
      </c>
      <c r="BQ73" s="186" t="e">
        <f>VLOOKUP(BO73,Code!$B$45:$D$48,3,FALSE)</f>
        <v>#N/A</v>
      </c>
      <c r="BR73" s="186" t="e">
        <f t="shared" ca="1" si="21"/>
        <v>#N/A</v>
      </c>
      <c r="BS73" s="186"/>
      <c r="BT73" s="187" t="s">
        <v>219</v>
      </c>
      <c r="BU73" s="187" t="s">
        <v>220</v>
      </c>
      <c r="BV73" s="187" t="s">
        <v>225</v>
      </c>
      <c r="BW73" s="195"/>
      <c r="BX73" s="195"/>
      <c r="BY73" s="157" t="str">
        <f t="shared" ca="1" si="22"/>
        <v/>
      </c>
      <c r="BZ73" s="157" t="str">
        <f t="shared" ca="1" si="23"/>
        <v/>
      </c>
      <c r="CA73" s="132" t="str">
        <f t="shared" ref="CA73:CA104" ca="1" si="62">IF(BO73=0,"",IF(I73="F"," "&amp;BY73," "&amp;BZ73))</f>
        <v xml:space="preserve"> </v>
      </c>
      <c r="CB73" s="88"/>
      <c r="CC73" s="124">
        <v>65</v>
      </c>
      <c r="CD73" s="125" t="e">
        <f>HLOOKUP(Report!CC73,Behaviour!$H$2:$K$3,2,FALSE)</f>
        <v>#N/A</v>
      </c>
      <c r="CE73" s="126" t="e">
        <f t="shared" ca="1" si="24"/>
        <v>#N/A</v>
      </c>
      <c r="CF73" s="127" t="e">
        <f ca="1">CE73+VLOOKUP(CC73,Code!$B$2:$C$6,2,FALSE)</f>
        <v>#N/A</v>
      </c>
      <c r="CG73" s="128" t="e">
        <f ca="1">IF(CC73=0,"",IF(I73="F",AC73&amp;" "&amp;VLOOKUP(CF73,Behaviour!D:I,2,FALSE)&amp;" ",AC73&amp;" "&amp;VLOOKUP(CF73,Behaviour!D:I,4,FALSE)&amp;" "))</f>
        <v>#N/A</v>
      </c>
      <c r="CH73" s="89"/>
      <c r="CI73" s="89"/>
      <c r="CJ73" s="266" t="s">
        <v>26</v>
      </c>
      <c r="CK73" s="266"/>
      <c r="CL73" s="89" t="e">
        <f>IF(CJ73=0,"",VLOOKUP(CJ73,Code!$B$59:$D$61,2,FALSE))</f>
        <v>#N/A</v>
      </c>
      <c r="CM73" s="89" t="e">
        <f>IF(CJ73=0,"",VLOOKUP(CJ73,Code!$B$59:$D$61,3,FALSE))</f>
        <v>#N/A</v>
      </c>
      <c r="CN73" s="89" t="e">
        <f t="shared" ca="1" si="25"/>
        <v>#N/A</v>
      </c>
      <c r="CO73" s="89" t="e">
        <f t="shared" ref="CO73:CO104" ca="1" si="63">IF(I73="F",VLOOKUP(CN73,INDIRECT(CL73),2,FALSE),VLOOKUP(CN73,INDIRECT(CL73),5,FALSE))</f>
        <v>#N/A</v>
      </c>
      <c r="CP73" s="89" t="e">
        <f t="shared" ref="CP73:CP104" ca="1" si="64">IF(I73="F",VLOOKUP(CN73,INDIRECT(CL73),3,FALSE),VLOOKUP(CN73,INDIRECT(CL73),6,FALSE))</f>
        <v>#N/A</v>
      </c>
      <c r="CQ73" s="89" t="e">
        <f t="shared" ca="1" si="26"/>
        <v>#N/A</v>
      </c>
      <c r="CR73" s="89" t="str">
        <f t="shared" ca="1" si="27"/>
        <v/>
      </c>
      <c r="CS73" s="89"/>
      <c r="CT73" s="89"/>
      <c r="CU73" s="89" t="str">
        <f t="shared" ca="1" si="8"/>
        <v/>
      </c>
      <c r="CV73" s="89"/>
      <c r="CW73" s="89"/>
      <c r="CX73" s="183" t="str">
        <f t="shared" ca="1" si="56"/>
        <v/>
      </c>
      <c r="CY73" s="22" t="e">
        <f t="shared" ca="1" si="29"/>
        <v>#VALUE!</v>
      </c>
      <c r="CZ73" s="22"/>
      <c r="DA73" s="22"/>
      <c r="DB73" s="182" t="s">
        <v>26</v>
      </c>
      <c r="DC73" s="108" t="e">
        <f t="shared" ca="1" si="30"/>
        <v>#VALUE!</v>
      </c>
      <c r="DD73" s="112" t="e">
        <f ca="1">VLOOKUP(Report!DC73,Code!$B$24:$C$32,2,FALSE)</f>
        <v>#VALUE!</v>
      </c>
      <c r="DE73" s="108" t="e">
        <f ca="1">VLOOKUP(Report!DC73,Code!$B$24:$D$32,3,FALSE)</f>
        <v>#VALUE!</v>
      </c>
      <c r="DF73" s="108" t="e">
        <f t="shared" ca="1" si="31"/>
        <v>#VALUE!</v>
      </c>
      <c r="DG73" s="108" t="e">
        <f t="shared" ref="DG73:DG104" ca="1" si="65">IF(AND(VLOOKUP(DF73,INDIRECT(DD73),2,FALSE)="'s ",RIGHT(G73,1)="s"),"' ",IF(VLOOKUP(DF73,INDIRECT(DD73),2,FALSE)="'s ","'s ",""))</f>
        <v>#VALUE!</v>
      </c>
      <c r="DH73" s="169" t="e">
        <f t="shared" ref="DH73:DH104" ca="1" si="66">" "&amp;IF(DB73=0,"",IF(I73="F",G73&amp;DG73&amp;VLOOKUP(DF73,INDIRECT(DD73),3,FALSE),G73&amp;DG73&amp;VLOOKUP(DF73,INDIRECT(DD73),5,FALSE)))</f>
        <v>#VALUE!</v>
      </c>
      <c r="DI73" s="170"/>
      <c r="DJ73" s="170"/>
      <c r="DK73" s="170"/>
      <c r="DL73" s="170"/>
      <c r="DM73" s="88"/>
      <c r="DN73" s="88"/>
      <c r="DO73" s="177" t="s">
        <v>26</v>
      </c>
      <c r="DP73" s="178" t="e">
        <f>VLOOKUP(Report!DO73,Code!$B$40:$D$42,2,FALSE)</f>
        <v>#N/A</v>
      </c>
      <c r="DQ73" s="179" t="e">
        <f>VLOOKUP(Report!DO73,Code!$B$40:$D$42,3,FALSE)</f>
        <v>#N/A</v>
      </c>
      <c r="DR73" s="180" t="e">
        <f t="shared" ca="1" si="35"/>
        <v>#N/A</v>
      </c>
      <c r="DS73" s="221"/>
      <c r="DT73" s="222" t="e">
        <f t="shared" ca="1" si="33"/>
        <v>#N/A</v>
      </c>
      <c r="DU73" s="181" t="s">
        <v>208</v>
      </c>
      <c r="DV73" s="181" t="s">
        <v>208</v>
      </c>
      <c r="DW73" s="181" t="s">
        <v>208</v>
      </c>
      <c r="DX73" s="115" t="str">
        <f t="shared" si="13"/>
        <v/>
      </c>
      <c r="DY73" s="115"/>
      <c r="DZ73" s="115"/>
      <c r="EA73" s="115"/>
      <c r="EB73" s="98"/>
      <c r="EC73" s="98" t="str">
        <f t="shared" ref="EC73:EC104" si="67">IF(LEN(G73)&lt;1,"",IF(OR(I73="F",I73="M"),(IF(ISERROR(AL73&amp;AX73&amp;BF73&amp;CA73&amp;CR73&amp;DH73&amp;DX73),"",AL73&amp;AX73&amp;BF73&amp;CA73&amp;CR73&amp;DH73&amp;DX73)),""))</f>
        <v/>
      </c>
      <c r="ED73" s="192" t="str">
        <f t="shared" si="53"/>
        <v/>
      </c>
    </row>
    <row r="74" spans="7:134" s="223" customFormat="1" ht="115.5" hidden="1" customHeight="1" thickTop="1" thickBot="1" x14ac:dyDescent="0.45">
      <c r="G74" s="199"/>
      <c r="H74" s="238"/>
      <c r="I74" s="190"/>
      <c r="J74" s="193"/>
      <c r="K74" s="193"/>
      <c r="L74" s="193"/>
      <c r="M74" s="193"/>
      <c r="N74" s="193"/>
      <c r="O74" s="193"/>
      <c r="P74" s="193"/>
      <c r="Q74" s="193"/>
      <c r="R74" s="193"/>
      <c r="S74" s="193"/>
      <c r="T74" s="90"/>
      <c r="U74" s="95" t="str">
        <f t="shared" ref="U74:U137" si="68">$V$3</f>
        <v>Type_2</v>
      </c>
      <c r="V74" s="254"/>
      <c r="W74" s="255" t="e">
        <f t="shared" ref="W74:W137" ca="1" si="69">VLOOKUP(V74,INDIRECT(U74),2,FALSE)</f>
        <v>#N/A</v>
      </c>
      <c r="X74" s="255"/>
      <c r="Y74" s="47" t="e">
        <f t="shared" ref="Y74:Y137" ca="1" si="70">VLOOKUP(X74,INDIRECT(U74),2,FALSE)</f>
        <v>#N/A</v>
      </c>
      <c r="Z74" s="47" t="e">
        <f t="shared" ref="Z74:Z137" ca="1" si="71">IF(W74=Y74,2,IF(W74&lt;Y74,1,3))</f>
        <v>#N/A</v>
      </c>
      <c r="AA74" s="47"/>
      <c r="AB74" s="82" t="str">
        <f t="shared" si="57"/>
        <v>he</v>
      </c>
      <c r="AC74" s="82" t="str">
        <f t="shared" si="58"/>
        <v>He</v>
      </c>
      <c r="AD74" s="82" t="str">
        <f t="shared" si="59"/>
        <v>his</v>
      </c>
      <c r="AE74" s="83" t="str">
        <f t="shared" si="60"/>
        <v>His</v>
      </c>
      <c r="AF74" s="94"/>
      <c r="AG74" s="94"/>
      <c r="AH74" s="191" t="s">
        <v>26</v>
      </c>
      <c r="AI74" s="84" t="e">
        <f>HLOOKUP(Report!AH74,Person!$H$2:$L$3,2,FALSE)</f>
        <v>#N/A</v>
      </c>
      <c r="AJ74" s="85" t="e">
        <f t="shared" ref="AJ74:AJ137" ca="1" si="72">RANDBETWEEN(1,AI74)</f>
        <v>#N/A</v>
      </c>
      <c r="AK74" s="86" t="e">
        <f ca="1">IF(AH74=0,"",AJ74+VLOOKUP(AH74,Code!$B$2:$C$6,2,FALSE))</f>
        <v>#N/A</v>
      </c>
      <c r="AL74" s="143" t="e">
        <f ca="1">IF(AH74=0,"",IF(I74="F",G74&amp;" "&amp;VLOOKUP(AK74,Person!D:I,2,FALSE),G74&amp;" "&amp;VLOOKUP(AK74,Person!D:I,4,FALSE)))</f>
        <v>#N/A</v>
      </c>
      <c r="AM74" s="89"/>
      <c r="AN74" s="89"/>
      <c r="AO74" s="89"/>
      <c r="AP74" s="89"/>
      <c r="AQ74" s="89"/>
      <c r="AR74" s="89"/>
      <c r="AS74" s="88"/>
      <c r="AT74" s="189">
        <v>2</v>
      </c>
      <c r="AU74" s="147" t="str">
        <f>VLOOKUP(AT74,Code!$B$51:$D$55,2,FALSE)</f>
        <v>Behaviour_1</v>
      </c>
      <c r="AV74" s="88">
        <f ca="1">RANDBETWEEN(1,VLOOKUP(AT74,Code!$B$51:$D$55,3,FALSE))</f>
        <v>3</v>
      </c>
      <c r="AW74" s="89"/>
      <c r="AX74" s="143" t="str">
        <f t="shared" ca="1" si="61"/>
        <v xml:space="preserve"> He shows good citizenship by assisting other students find errors in their work. This demonstrates secure subject understanding.</v>
      </c>
      <c r="AY74" s="88"/>
      <c r="AZ74" s="88"/>
      <c r="BA74" s="188" t="s">
        <v>26</v>
      </c>
      <c r="BB74" s="84" t="e">
        <f>HLOOKUP(Report!BA74,Homework!$I$2:$L$3,2,FALSE)</f>
        <v>#N/A</v>
      </c>
      <c r="BC74" s="85" t="e">
        <f t="shared" ref="BC74:BC137" ca="1" si="73">RANDBETWEEN(1,BB74)</f>
        <v>#N/A</v>
      </c>
      <c r="BD74" s="86" t="e">
        <f ca="1">IF(BA74=0,"",BC74+VLOOKUP(BA74,Code!$B$2:$C$6,2,FALSE))</f>
        <v>#N/A</v>
      </c>
      <c r="BE74" s="86" t="e">
        <f ca="1">IF(AND(VLOOKUP(BD74,Homework!D:J,2,FALSE)="'s ",RIGHT(G74,1)="s"),"' ",IF(VLOOKUP(BD74,Homework!D:J,2,FALSE)="'s ","'s "," "))</f>
        <v>#N/A</v>
      </c>
      <c r="BF74" s="87" t="e">
        <f ca="1">IF(BA74=0,"",IF(I74="F"," "&amp;G74&amp;BE74&amp;VLOOKUP(BD74,Homework!D:J,3,FALSE)," "&amp;G74&amp;BE74&amp;VLOOKUP(BD74,Homework!D:J,5,FALSE)))</f>
        <v>#N/A</v>
      </c>
      <c r="BG74" s="87"/>
      <c r="BH74" s="87"/>
      <c r="BI74" s="87"/>
      <c r="BJ74" s="87"/>
      <c r="BK74" s="87"/>
      <c r="BL74" s="87"/>
      <c r="BM74" s="88"/>
      <c r="BN74" s="88"/>
      <c r="BO74" s="184" t="s">
        <v>26</v>
      </c>
      <c r="BP74" s="185" t="e">
        <f>VLOOKUP(BO74,Code!$B$45:$D$48,2,FALSE)</f>
        <v>#N/A</v>
      </c>
      <c r="BQ74" s="186" t="e">
        <f>VLOOKUP(BO74,Code!$B$45:$D$48,3,FALSE)</f>
        <v>#N/A</v>
      </c>
      <c r="BR74" s="186" t="e">
        <f t="shared" ref="BR74:BR137" ca="1" si="74">RANDBETWEEN(1,BQ74)</f>
        <v>#N/A</v>
      </c>
      <c r="BS74" s="186"/>
      <c r="BT74" s="187" t="s">
        <v>219</v>
      </c>
      <c r="BU74" s="187" t="s">
        <v>220</v>
      </c>
      <c r="BV74" s="187" t="s">
        <v>225</v>
      </c>
      <c r="BW74" s="195"/>
      <c r="BX74" s="195"/>
      <c r="BY74" s="157" t="str">
        <f t="shared" ref="BY74:BY137" ca="1" si="75">IF(BO74=1,(VLOOKUP(BR74,INDIRECT(BP74),2,FALSE)&amp;" "&amp;BT74&amp;"."),IF(BO74=2,(VLOOKUP(BR74,INDIRECT(BP74),2,FALSE)&amp;" "&amp;BT74&amp;" and "&amp;BU74&amp;"."),IF(BO74=3,(VLOOKUP(BR74,INDIRECT(BP74),2,FALSE)&amp;" "&amp;BT74&amp;", "&amp;BU74&amp;" and "&amp;BV74&amp;"."),IF(BO74=4,VLOOKUP(BR74,INDIRECT(BP74),2,FALSE)&amp; ".",""))))</f>
        <v/>
      </c>
      <c r="BZ74" s="157" t="str">
        <f t="shared" ref="BZ74:BZ137" ca="1" si="76">IF(BO74=1,(VLOOKUP(BR74,INDIRECT(BP74),4,FALSE)&amp;" "&amp;BT74&amp;"."),IF(BO74=2,(VLOOKUP(BR74,INDIRECT(BP74),4,FALSE)&amp;" "&amp;BT74&amp;" and "&amp;BU74&amp;"."),IF(BO74=3,(VLOOKUP(BR74,INDIRECT(BP74),4,FALSE)&amp;" "&amp;BT74&amp;", "&amp;BU74&amp;" and "&amp;BV74&amp;"."),IF(BO74=4,VLOOKUP(BR74,INDIRECT(BP74),4,FALSE)&amp;".",""))))</f>
        <v/>
      </c>
      <c r="CA74" s="132" t="str">
        <f t="shared" ca="1" si="62"/>
        <v xml:space="preserve"> </v>
      </c>
      <c r="CB74" s="88"/>
      <c r="CC74" s="124">
        <v>66</v>
      </c>
      <c r="CD74" s="125" t="e">
        <f>HLOOKUP(Report!CC74,Behaviour!$H$2:$K$3,2,FALSE)</f>
        <v>#N/A</v>
      </c>
      <c r="CE74" s="126" t="e">
        <f t="shared" ref="CE74:CE137" ca="1" si="77">RANDBETWEEN(1,CD74)</f>
        <v>#N/A</v>
      </c>
      <c r="CF74" s="127" t="e">
        <f ca="1">CE74+VLOOKUP(CC74,Code!$B$2:$C$6,2,FALSE)</f>
        <v>#N/A</v>
      </c>
      <c r="CG74" s="128" t="e">
        <f ca="1">IF(CC74=0,"",IF(I74="F",AC74&amp;" "&amp;VLOOKUP(CF74,Behaviour!D:I,2,FALSE)&amp;" ",AC74&amp;" "&amp;VLOOKUP(CF74,Behaviour!D:I,4,FALSE)&amp;" "))</f>
        <v>#N/A</v>
      </c>
      <c r="CH74" s="89"/>
      <c r="CI74" s="89"/>
      <c r="CJ74" s="266" t="s">
        <v>26</v>
      </c>
      <c r="CK74" s="266"/>
      <c r="CL74" s="89" t="e">
        <f>IF(CJ74=0,"",VLOOKUP(CJ74,Code!$B$59:$D$61,2,FALSE))</f>
        <v>#N/A</v>
      </c>
      <c r="CM74" s="89" t="e">
        <f>IF(CJ74=0,"",VLOOKUP(CJ74,Code!$B$59:$D$61,3,FALSE))</f>
        <v>#N/A</v>
      </c>
      <c r="CN74" s="89" t="e">
        <f t="shared" ref="CN74:CN137" ca="1" si="78">RANDBETWEEN(1,CM74)</f>
        <v>#N/A</v>
      </c>
      <c r="CO74" s="89" t="e">
        <f t="shared" ca="1" si="63"/>
        <v>#N/A</v>
      </c>
      <c r="CP74" s="89" t="e">
        <f t="shared" ca="1" si="64"/>
        <v>#N/A</v>
      </c>
      <c r="CQ74" s="89" t="e">
        <f t="shared" ref="CQ74:CQ137" ca="1" si="79">IF(RIGHT(CK74,1)="%",CO74&amp;" "&amp;CK74*100&amp;"%"&amp;CP74,CO74&amp;" a "&amp;CK74&amp;CP74)</f>
        <v>#N/A</v>
      </c>
      <c r="CR74" s="89" t="str">
        <f t="shared" ref="CR74:CR137" ca="1" si="80">IF(OR(ISERROR(CQ74),CK74="",CJ74=""),""," "&amp;CQ74)</f>
        <v/>
      </c>
      <c r="CS74" s="89"/>
      <c r="CT74" s="89"/>
      <c r="CU74" s="89" t="str">
        <f t="shared" ref="CU74:CU137" ca="1" si="81">IF(ISERROR(Z74),"",Z74)</f>
        <v/>
      </c>
      <c r="CV74" s="89"/>
      <c r="CW74" s="89"/>
      <c r="CX74" s="183" t="str">
        <f t="shared" ref="CX74:CX137" ca="1" si="82">CU74</f>
        <v/>
      </c>
      <c r="CY74" s="22" t="e">
        <f t="shared" ref="CY74:CY137" ca="1" si="83">CX74*10</f>
        <v>#VALUE!</v>
      </c>
      <c r="CZ74" s="22"/>
      <c r="DA74" s="22"/>
      <c r="DB74" s="182" t="s">
        <v>26</v>
      </c>
      <c r="DC74" s="108" t="e">
        <f t="shared" ref="DC74:DC137" ca="1" si="84">CY74+DB74</f>
        <v>#VALUE!</v>
      </c>
      <c r="DD74" s="112" t="e">
        <f ca="1">VLOOKUP(Report!DC74,Code!$B$24:$C$32,2,FALSE)</f>
        <v>#VALUE!</v>
      </c>
      <c r="DE74" s="108" t="e">
        <f ca="1">VLOOKUP(Report!DC74,Code!$B$24:$D$32,3,FALSE)</f>
        <v>#VALUE!</v>
      </c>
      <c r="DF74" s="108" t="e">
        <f t="shared" ref="DF74:DF137" ca="1" si="85">RANDBETWEEN(1,DE74)</f>
        <v>#VALUE!</v>
      </c>
      <c r="DG74" s="108" t="e">
        <f t="shared" ca="1" si="65"/>
        <v>#VALUE!</v>
      </c>
      <c r="DH74" s="169" t="e">
        <f t="shared" ca="1" si="66"/>
        <v>#VALUE!</v>
      </c>
      <c r="DI74" s="170"/>
      <c r="DJ74" s="170"/>
      <c r="DK74" s="170"/>
      <c r="DL74" s="170"/>
      <c r="DM74" s="88"/>
      <c r="DN74" s="88"/>
      <c r="DO74" s="177" t="s">
        <v>26</v>
      </c>
      <c r="DP74" s="178" t="e">
        <f>VLOOKUP(Report!DO74,Code!$B$40:$D$42,2,FALSE)</f>
        <v>#N/A</v>
      </c>
      <c r="DQ74" s="179" t="e">
        <f>VLOOKUP(Report!DO74,Code!$B$40:$D$42,3,FALSE)</f>
        <v>#N/A</v>
      </c>
      <c r="DR74" s="180" t="e">
        <f t="shared" ca="1" si="35"/>
        <v>#N/A</v>
      </c>
      <c r="DS74" s="221"/>
      <c r="DT74" s="222" t="e">
        <f t="shared" ref="DT74:DT137" ca="1" si="86">VLOOKUP(DR74,INDIRECT(DP74),2,FALSE)</f>
        <v>#N/A</v>
      </c>
      <c r="DU74" s="181" t="s">
        <v>208</v>
      </c>
      <c r="DV74" s="181" t="s">
        <v>208</v>
      </c>
      <c r="DW74" s="181" t="s">
        <v>208</v>
      </c>
      <c r="DX74" s="115" t="str">
        <f t="shared" ref="DX74:DX137" si="87">IF(DO74=3,(" "&amp;DT74&amp;" "&amp;DU74&amp;", "&amp;DV74&amp;" and "&amp;DW74&amp;"."),IF(DO74=2,(" "&amp;DT74&amp;" "&amp;DU74&amp;" and "&amp;DV74&amp;"."),IF(DO74=1,(" "&amp;DT74&amp;" "&amp;DU74&amp;"."),"")))</f>
        <v/>
      </c>
      <c r="DY74" s="115"/>
      <c r="DZ74" s="115"/>
      <c r="EA74" s="115"/>
      <c r="EB74" s="98"/>
      <c r="EC74" s="98" t="str">
        <f t="shared" si="67"/>
        <v/>
      </c>
      <c r="ED74" s="192" t="str">
        <f t="shared" si="53"/>
        <v/>
      </c>
    </row>
    <row r="75" spans="7:134" s="223" customFormat="1" ht="115.5" hidden="1" customHeight="1" thickTop="1" thickBot="1" x14ac:dyDescent="0.45">
      <c r="G75" s="199"/>
      <c r="H75" s="238"/>
      <c r="I75" s="190"/>
      <c r="J75" s="193"/>
      <c r="K75" s="193"/>
      <c r="L75" s="193"/>
      <c r="M75" s="193"/>
      <c r="N75" s="193"/>
      <c r="O75" s="193"/>
      <c r="P75" s="193"/>
      <c r="Q75" s="193"/>
      <c r="R75" s="193"/>
      <c r="S75" s="193"/>
      <c r="T75" s="90"/>
      <c r="U75" s="95" t="str">
        <f t="shared" si="68"/>
        <v>Type_2</v>
      </c>
      <c r="V75" s="254"/>
      <c r="W75" s="255" t="e">
        <f t="shared" ca="1" si="69"/>
        <v>#N/A</v>
      </c>
      <c r="X75" s="255"/>
      <c r="Y75" s="47" t="e">
        <f t="shared" ca="1" si="70"/>
        <v>#N/A</v>
      </c>
      <c r="Z75" s="47" t="e">
        <f t="shared" ca="1" si="71"/>
        <v>#N/A</v>
      </c>
      <c r="AA75" s="47"/>
      <c r="AB75" s="82" t="str">
        <f t="shared" si="57"/>
        <v>he</v>
      </c>
      <c r="AC75" s="82" t="str">
        <f t="shared" si="58"/>
        <v>He</v>
      </c>
      <c r="AD75" s="82" t="str">
        <f t="shared" si="59"/>
        <v>his</v>
      </c>
      <c r="AE75" s="83" t="str">
        <f t="shared" si="60"/>
        <v>His</v>
      </c>
      <c r="AF75" s="94"/>
      <c r="AG75" s="94"/>
      <c r="AH75" s="191" t="s">
        <v>26</v>
      </c>
      <c r="AI75" s="84" t="e">
        <f>HLOOKUP(Report!AH75,Person!$H$2:$L$3,2,FALSE)</f>
        <v>#N/A</v>
      </c>
      <c r="AJ75" s="85" t="e">
        <f t="shared" ca="1" si="72"/>
        <v>#N/A</v>
      </c>
      <c r="AK75" s="86" t="e">
        <f ca="1">IF(AH75=0,"",AJ75+VLOOKUP(AH75,Code!$B$2:$C$6,2,FALSE))</f>
        <v>#N/A</v>
      </c>
      <c r="AL75" s="143" t="e">
        <f ca="1">IF(AH75=0,"",IF(I75="F",G75&amp;" "&amp;VLOOKUP(AK75,Person!D:I,2,FALSE),G75&amp;" "&amp;VLOOKUP(AK75,Person!D:I,4,FALSE)))</f>
        <v>#N/A</v>
      </c>
      <c r="AM75" s="89"/>
      <c r="AN75" s="89"/>
      <c r="AO75" s="89"/>
      <c r="AP75" s="89"/>
      <c r="AQ75" s="89"/>
      <c r="AR75" s="89"/>
      <c r="AS75" s="88"/>
      <c r="AT75" s="189">
        <v>2</v>
      </c>
      <c r="AU75" s="147" t="str">
        <f>VLOOKUP(AT75,Code!$B$51:$D$55,2,FALSE)</f>
        <v>Behaviour_1</v>
      </c>
      <c r="AV75" s="88">
        <f ca="1">RANDBETWEEN(1,VLOOKUP(AT75,Code!$B$51:$D$55,3,FALSE))</f>
        <v>2</v>
      </c>
      <c r="AW75" s="89"/>
      <c r="AX75" s="143" t="str">
        <f t="shared" ca="1" si="61"/>
        <v xml:space="preserve"> He shows good citizenship by assisting other students to correct their work. This demonstrates secure subject understanding.</v>
      </c>
      <c r="AY75" s="88"/>
      <c r="AZ75" s="88"/>
      <c r="BA75" s="188" t="s">
        <v>26</v>
      </c>
      <c r="BB75" s="84" t="e">
        <f>HLOOKUP(Report!BA75,Homework!$I$2:$L$3,2,FALSE)</f>
        <v>#N/A</v>
      </c>
      <c r="BC75" s="85" t="e">
        <f t="shared" ca="1" si="73"/>
        <v>#N/A</v>
      </c>
      <c r="BD75" s="86" t="e">
        <f ca="1">IF(BA75=0,"",BC75+VLOOKUP(BA75,Code!$B$2:$C$6,2,FALSE))</f>
        <v>#N/A</v>
      </c>
      <c r="BE75" s="86" t="e">
        <f ca="1">IF(AND(VLOOKUP(BD75,Homework!D:J,2,FALSE)="'s ",RIGHT(G75,1)="s"),"' ",IF(VLOOKUP(BD75,Homework!D:J,2,FALSE)="'s ","'s "," "))</f>
        <v>#N/A</v>
      </c>
      <c r="BF75" s="87" t="e">
        <f ca="1">IF(BA75=0,"",IF(I75="F"," "&amp;G75&amp;BE75&amp;VLOOKUP(BD75,Homework!D:J,3,FALSE)," "&amp;G75&amp;BE75&amp;VLOOKUP(BD75,Homework!D:J,5,FALSE)))</f>
        <v>#N/A</v>
      </c>
      <c r="BG75" s="87"/>
      <c r="BH75" s="87"/>
      <c r="BI75" s="87"/>
      <c r="BJ75" s="87"/>
      <c r="BK75" s="87"/>
      <c r="BL75" s="87"/>
      <c r="BM75" s="88"/>
      <c r="BN75" s="88"/>
      <c r="BO75" s="184" t="s">
        <v>26</v>
      </c>
      <c r="BP75" s="185" t="e">
        <f>VLOOKUP(BO75,Code!$B$45:$D$48,2,FALSE)</f>
        <v>#N/A</v>
      </c>
      <c r="BQ75" s="186" t="e">
        <f>VLOOKUP(BO75,Code!$B$45:$D$48,3,FALSE)</f>
        <v>#N/A</v>
      </c>
      <c r="BR75" s="186" t="e">
        <f t="shared" ca="1" si="74"/>
        <v>#N/A</v>
      </c>
      <c r="BS75" s="186"/>
      <c r="BT75" s="187" t="s">
        <v>219</v>
      </c>
      <c r="BU75" s="187" t="s">
        <v>220</v>
      </c>
      <c r="BV75" s="187" t="s">
        <v>225</v>
      </c>
      <c r="BW75" s="195"/>
      <c r="BX75" s="195"/>
      <c r="BY75" s="157" t="str">
        <f t="shared" ca="1" si="75"/>
        <v/>
      </c>
      <c r="BZ75" s="157" t="str">
        <f t="shared" ca="1" si="76"/>
        <v/>
      </c>
      <c r="CA75" s="132" t="str">
        <f t="shared" ca="1" si="62"/>
        <v xml:space="preserve"> </v>
      </c>
      <c r="CB75" s="88"/>
      <c r="CC75" s="124">
        <v>67</v>
      </c>
      <c r="CD75" s="125" t="e">
        <f>HLOOKUP(Report!CC75,Behaviour!$H$2:$K$3,2,FALSE)</f>
        <v>#N/A</v>
      </c>
      <c r="CE75" s="126" t="e">
        <f t="shared" ca="1" si="77"/>
        <v>#N/A</v>
      </c>
      <c r="CF75" s="127" t="e">
        <f ca="1">CE75+VLOOKUP(CC75,Code!$B$2:$C$6,2,FALSE)</f>
        <v>#N/A</v>
      </c>
      <c r="CG75" s="128" t="e">
        <f ca="1">IF(CC75=0,"",IF(I75="F",AC75&amp;" "&amp;VLOOKUP(CF75,Behaviour!D:I,2,FALSE)&amp;" ",AC75&amp;" "&amp;VLOOKUP(CF75,Behaviour!D:I,4,FALSE)&amp;" "))</f>
        <v>#N/A</v>
      </c>
      <c r="CH75" s="89"/>
      <c r="CI75" s="89"/>
      <c r="CJ75" s="266" t="s">
        <v>26</v>
      </c>
      <c r="CK75" s="266"/>
      <c r="CL75" s="89" t="e">
        <f>IF(CJ75=0,"",VLOOKUP(CJ75,Code!$B$59:$D$61,2,FALSE))</f>
        <v>#N/A</v>
      </c>
      <c r="CM75" s="89" t="e">
        <f>IF(CJ75=0,"",VLOOKUP(CJ75,Code!$B$59:$D$61,3,FALSE))</f>
        <v>#N/A</v>
      </c>
      <c r="CN75" s="89" t="e">
        <f t="shared" ca="1" si="78"/>
        <v>#N/A</v>
      </c>
      <c r="CO75" s="89" t="e">
        <f t="shared" ca="1" si="63"/>
        <v>#N/A</v>
      </c>
      <c r="CP75" s="89" t="e">
        <f t="shared" ca="1" si="64"/>
        <v>#N/A</v>
      </c>
      <c r="CQ75" s="89" t="e">
        <f t="shared" ca="1" si="79"/>
        <v>#N/A</v>
      </c>
      <c r="CR75" s="89" t="str">
        <f t="shared" ca="1" si="80"/>
        <v/>
      </c>
      <c r="CS75" s="89"/>
      <c r="CT75" s="89"/>
      <c r="CU75" s="89" t="str">
        <f t="shared" ca="1" si="81"/>
        <v/>
      </c>
      <c r="CV75" s="89"/>
      <c r="CW75" s="89"/>
      <c r="CX75" s="183" t="str">
        <f t="shared" ca="1" si="82"/>
        <v/>
      </c>
      <c r="CY75" s="22" t="e">
        <f t="shared" ca="1" si="83"/>
        <v>#VALUE!</v>
      </c>
      <c r="CZ75" s="22"/>
      <c r="DA75" s="22"/>
      <c r="DB75" s="182" t="s">
        <v>26</v>
      </c>
      <c r="DC75" s="108" t="e">
        <f t="shared" ca="1" si="84"/>
        <v>#VALUE!</v>
      </c>
      <c r="DD75" s="112" t="e">
        <f ca="1">VLOOKUP(Report!DC75,Code!$B$24:$C$32,2,FALSE)</f>
        <v>#VALUE!</v>
      </c>
      <c r="DE75" s="108" t="e">
        <f ca="1">VLOOKUP(Report!DC75,Code!$B$24:$D$32,3,FALSE)</f>
        <v>#VALUE!</v>
      </c>
      <c r="DF75" s="108" t="e">
        <f t="shared" ca="1" si="85"/>
        <v>#VALUE!</v>
      </c>
      <c r="DG75" s="108" t="e">
        <f t="shared" ca="1" si="65"/>
        <v>#VALUE!</v>
      </c>
      <c r="DH75" s="169" t="e">
        <f t="shared" ca="1" si="66"/>
        <v>#VALUE!</v>
      </c>
      <c r="DI75" s="170"/>
      <c r="DJ75" s="170"/>
      <c r="DK75" s="170"/>
      <c r="DL75" s="170"/>
      <c r="DM75" s="88"/>
      <c r="DN75" s="88"/>
      <c r="DO75" s="177" t="s">
        <v>26</v>
      </c>
      <c r="DP75" s="178" t="e">
        <f>VLOOKUP(Report!DO75,Code!$B$40:$D$42,2,FALSE)</f>
        <v>#N/A</v>
      </c>
      <c r="DQ75" s="179" t="e">
        <f>VLOOKUP(Report!DO75,Code!$B$40:$D$42,3,FALSE)</f>
        <v>#N/A</v>
      </c>
      <c r="DR75" s="180" t="e">
        <f t="shared" ref="DR75:DR80" ca="1" si="88">RANDBETWEEN(1,DQ75)</f>
        <v>#N/A</v>
      </c>
      <c r="DS75" s="221"/>
      <c r="DT75" s="222" t="e">
        <f t="shared" ca="1" si="86"/>
        <v>#N/A</v>
      </c>
      <c r="DU75" s="181" t="s">
        <v>208</v>
      </c>
      <c r="DV75" s="181" t="s">
        <v>208</v>
      </c>
      <c r="DW75" s="181" t="s">
        <v>208</v>
      </c>
      <c r="DX75" s="115" t="str">
        <f t="shared" si="87"/>
        <v/>
      </c>
      <c r="DY75" s="115"/>
      <c r="DZ75" s="115"/>
      <c r="EA75" s="115"/>
      <c r="EB75" s="98"/>
      <c r="EC75" s="98" t="str">
        <f t="shared" si="67"/>
        <v/>
      </c>
      <c r="ED75" s="192" t="str">
        <f t="shared" si="53"/>
        <v/>
      </c>
    </row>
    <row r="76" spans="7:134" s="223" customFormat="1" ht="115.5" hidden="1" customHeight="1" thickTop="1" thickBot="1" x14ac:dyDescent="0.45">
      <c r="G76" s="199"/>
      <c r="H76" s="238"/>
      <c r="I76" s="190"/>
      <c r="J76" s="193"/>
      <c r="K76" s="193"/>
      <c r="L76" s="193"/>
      <c r="M76" s="193"/>
      <c r="N76" s="193"/>
      <c r="O76" s="193"/>
      <c r="P76" s="193"/>
      <c r="Q76" s="193"/>
      <c r="R76" s="193"/>
      <c r="S76" s="193"/>
      <c r="T76" s="90"/>
      <c r="U76" s="95" t="str">
        <f t="shared" si="68"/>
        <v>Type_2</v>
      </c>
      <c r="V76" s="254"/>
      <c r="W76" s="255" t="e">
        <f t="shared" ca="1" si="69"/>
        <v>#N/A</v>
      </c>
      <c r="X76" s="255"/>
      <c r="Y76" s="47" t="e">
        <f t="shared" ca="1" si="70"/>
        <v>#N/A</v>
      </c>
      <c r="Z76" s="47" t="e">
        <f t="shared" ca="1" si="71"/>
        <v>#N/A</v>
      </c>
      <c r="AA76" s="47"/>
      <c r="AB76" s="82" t="str">
        <f t="shared" si="57"/>
        <v>he</v>
      </c>
      <c r="AC76" s="82" t="str">
        <f t="shared" si="58"/>
        <v>He</v>
      </c>
      <c r="AD76" s="82" t="str">
        <f t="shared" si="59"/>
        <v>his</v>
      </c>
      <c r="AE76" s="83" t="str">
        <f t="shared" si="60"/>
        <v>His</v>
      </c>
      <c r="AF76" s="94"/>
      <c r="AG76" s="94"/>
      <c r="AH76" s="191" t="s">
        <v>26</v>
      </c>
      <c r="AI76" s="84" t="e">
        <f>HLOOKUP(Report!AH76,Person!$H$2:$L$3,2,FALSE)</f>
        <v>#N/A</v>
      </c>
      <c r="AJ76" s="85" t="e">
        <f t="shared" ca="1" si="72"/>
        <v>#N/A</v>
      </c>
      <c r="AK76" s="86" t="e">
        <f ca="1">IF(AH76=0,"",AJ76+VLOOKUP(AH76,Code!$B$2:$C$6,2,FALSE))</f>
        <v>#N/A</v>
      </c>
      <c r="AL76" s="143" t="e">
        <f ca="1">IF(AH76=0,"",IF(I76="F",G76&amp;" "&amp;VLOOKUP(AK76,Person!D:I,2,FALSE),G76&amp;" "&amp;VLOOKUP(AK76,Person!D:I,4,FALSE)))</f>
        <v>#N/A</v>
      </c>
      <c r="AM76" s="89"/>
      <c r="AN76" s="89"/>
      <c r="AO76" s="89"/>
      <c r="AP76" s="89"/>
      <c r="AQ76" s="89"/>
      <c r="AR76" s="89"/>
      <c r="AS76" s="88"/>
      <c r="AT76" s="189">
        <v>2</v>
      </c>
      <c r="AU76" s="147" t="str">
        <f>VLOOKUP(AT76,Code!$B$51:$D$55,2,FALSE)</f>
        <v>Behaviour_1</v>
      </c>
      <c r="AV76" s="88">
        <f ca="1">RANDBETWEEN(1,VLOOKUP(AT76,Code!$B$51:$D$55,3,FALSE))</f>
        <v>2</v>
      </c>
      <c r="AW76" s="89"/>
      <c r="AX76" s="143" t="str">
        <f t="shared" ca="1" si="61"/>
        <v xml:space="preserve"> He shows good citizenship by assisting other students to correct their work. This demonstrates secure subject understanding.</v>
      </c>
      <c r="AY76" s="88"/>
      <c r="AZ76" s="88"/>
      <c r="BA76" s="188" t="s">
        <v>26</v>
      </c>
      <c r="BB76" s="84" t="e">
        <f>HLOOKUP(Report!BA76,Homework!$I$2:$L$3,2,FALSE)</f>
        <v>#N/A</v>
      </c>
      <c r="BC76" s="85" t="e">
        <f t="shared" ca="1" si="73"/>
        <v>#N/A</v>
      </c>
      <c r="BD76" s="86" t="e">
        <f ca="1">IF(BA76=0,"",BC76+VLOOKUP(BA76,Code!$B$2:$C$6,2,FALSE))</f>
        <v>#N/A</v>
      </c>
      <c r="BE76" s="86" t="e">
        <f ca="1">IF(AND(VLOOKUP(BD76,Homework!D:J,2,FALSE)="'s ",RIGHT(G76,1)="s"),"' ",IF(VLOOKUP(BD76,Homework!D:J,2,FALSE)="'s ","'s "," "))</f>
        <v>#N/A</v>
      </c>
      <c r="BF76" s="87" t="e">
        <f ca="1">IF(BA76=0,"",IF(I76="F"," "&amp;G76&amp;BE76&amp;VLOOKUP(BD76,Homework!D:J,3,FALSE)," "&amp;G76&amp;BE76&amp;VLOOKUP(BD76,Homework!D:J,5,FALSE)))</f>
        <v>#N/A</v>
      </c>
      <c r="BG76" s="87"/>
      <c r="BH76" s="87"/>
      <c r="BI76" s="87"/>
      <c r="BJ76" s="87"/>
      <c r="BK76" s="87"/>
      <c r="BL76" s="87"/>
      <c r="BM76" s="88"/>
      <c r="BN76" s="88"/>
      <c r="BO76" s="184" t="s">
        <v>26</v>
      </c>
      <c r="BP76" s="185" t="e">
        <f>VLOOKUP(BO76,Code!$B$45:$D$48,2,FALSE)</f>
        <v>#N/A</v>
      </c>
      <c r="BQ76" s="186" t="e">
        <f>VLOOKUP(BO76,Code!$B$45:$D$48,3,FALSE)</f>
        <v>#N/A</v>
      </c>
      <c r="BR76" s="186" t="e">
        <f t="shared" ca="1" si="74"/>
        <v>#N/A</v>
      </c>
      <c r="BS76" s="186"/>
      <c r="BT76" s="187" t="s">
        <v>219</v>
      </c>
      <c r="BU76" s="187" t="s">
        <v>220</v>
      </c>
      <c r="BV76" s="187" t="s">
        <v>225</v>
      </c>
      <c r="BW76" s="195"/>
      <c r="BX76" s="195"/>
      <c r="BY76" s="157" t="str">
        <f t="shared" ca="1" si="75"/>
        <v/>
      </c>
      <c r="BZ76" s="157" t="str">
        <f t="shared" ca="1" si="76"/>
        <v/>
      </c>
      <c r="CA76" s="132" t="str">
        <f t="shared" ca="1" si="62"/>
        <v xml:space="preserve"> </v>
      </c>
      <c r="CB76" s="88"/>
      <c r="CC76" s="124">
        <v>68</v>
      </c>
      <c r="CD76" s="125" t="e">
        <f>HLOOKUP(Report!CC76,Behaviour!$H$2:$K$3,2,FALSE)</f>
        <v>#N/A</v>
      </c>
      <c r="CE76" s="126" t="e">
        <f t="shared" ca="1" si="77"/>
        <v>#N/A</v>
      </c>
      <c r="CF76" s="127" t="e">
        <f ca="1">CE76+VLOOKUP(CC76,Code!$B$2:$C$6,2,FALSE)</f>
        <v>#N/A</v>
      </c>
      <c r="CG76" s="128" t="e">
        <f ca="1">IF(CC76=0,"",IF(I76="F",AC76&amp;" "&amp;VLOOKUP(CF76,Behaviour!D:I,2,FALSE)&amp;" ",AC76&amp;" "&amp;VLOOKUP(CF76,Behaviour!D:I,4,FALSE)&amp;" "))</f>
        <v>#N/A</v>
      </c>
      <c r="CH76" s="89"/>
      <c r="CI76" s="89"/>
      <c r="CJ76" s="266" t="s">
        <v>26</v>
      </c>
      <c r="CK76" s="266"/>
      <c r="CL76" s="89" t="e">
        <f>IF(CJ76=0,"",VLOOKUP(CJ76,Code!$B$59:$D$61,2,FALSE))</f>
        <v>#N/A</v>
      </c>
      <c r="CM76" s="89" t="e">
        <f>IF(CJ76=0,"",VLOOKUP(CJ76,Code!$B$59:$D$61,3,FALSE))</f>
        <v>#N/A</v>
      </c>
      <c r="CN76" s="89" t="e">
        <f t="shared" ca="1" si="78"/>
        <v>#N/A</v>
      </c>
      <c r="CO76" s="89" t="e">
        <f t="shared" ca="1" si="63"/>
        <v>#N/A</v>
      </c>
      <c r="CP76" s="89" t="e">
        <f t="shared" ca="1" si="64"/>
        <v>#N/A</v>
      </c>
      <c r="CQ76" s="89" t="e">
        <f t="shared" ca="1" si="79"/>
        <v>#N/A</v>
      </c>
      <c r="CR76" s="89" t="str">
        <f t="shared" ca="1" si="80"/>
        <v/>
      </c>
      <c r="CS76" s="89"/>
      <c r="CT76" s="89"/>
      <c r="CU76" s="89" t="str">
        <f t="shared" ca="1" si="81"/>
        <v/>
      </c>
      <c r="CV76" s="89"/>
      <c r="CW76" s="89"/>
      <c r="CX76" s="183" t="str">
        <f t="shared" ca="1" si="82"/>
        <v/>
      </c>
      <c r="CY76" s="22" t="e">
        <f t="shared" ca="1" si="83"/>
        <v>#VALUE!</v>
      </c>
      <c r="CZ76" s="22"/>
      <c r="DA76" s="22"/>
      <c r="DB76" s="182" t="s">
        <v>26</v>
      </c>
      <c r="DC76" s="108" t="e">
        <f t="shared" ca="1" si="84"/>
        <v>#VALUE!</v>
      </c>
      <c r="DD76" s="112" t="e">
        <f ca="1">VLOOKUP(Report!DC76,Code!$B$24:$C$32,2,FALSE)</f>
        <v>#VALUE!</v>
      </c>
      <c r="DE76" s="108" t="e">
        <f ca="1">VLOOKUP(Report!DC76,Code!$B$24:$D$32,3,FALSE)</f>
        <v>#VALUE!</v>
      </c>
      <c r="DF76" s="108" t="e">
        <f t="shared" ca="1" si="85"/>
        <v>#VALUE!</v>
      </c>
      <c r="DG76" s="108" t="e">
        <f t="shared" ca="1" si="65"/>
        <v>#VALUE!</v>
      </c>
      <c r="DH76" s="169" t="e">
        <f t="shared" ca="1" si="66"/>
        <v>#VALUE!</v>
      </c>
      <c r="DI76" s="170"/>
      <c r="DJ76" s="170"/>
      <c r="DK76" s="170"/>
      <c r="DL76" s="170"/>
      <c r="DM76" s="88"/>
      <c r="DN76" s="88"/>
      <c r="DO76" s="177" t="s">
        <v>26</v>
      </c>
      <c r="DP76" s="178" t="e">
        <f>VLOOKUP(Report!DO76,Code!$B$40:$D$42,2,FALSE)</f>
        <v>#N/A</v>
      </c>
      <c r="DQ76" s="179" t="e">
        <f>VLOOKUP(Report!DO76,Code!$B$40:$D$42,3,FALSE)</f>
        <v>#N/A</v>
      </c>
      <c r="DR76" s="180" t="e">
        <f t="shared" ca="1" si="88"/>
        <v>#N/A</v>
      </c>
      <c r="DS76" s="221"/>
      <c r="DT76" s="222" t="e">
        <f t="shared" ca="1" si="86"/>
        <v>#N/A</v>
      </c>
      <c r="DU76" s="181" t="s">
        <v>208</v>
      </c>
      <c r="DV76" s="181" t="s">
        <v>208</v>
      </c>
      <c r="DW76" s="181" t="s">
        <v>208</v>
      </c>
      <c r="DX76" s="115" t="str">
        <f t="shared" si="87"/>
        <v/>
      </c>
      <c r="DY76" s="115"/>
      <c r="DZ76" s="115"/>
      <c r="EA76" s="115"/>
      <c r="EB76" s="98"/>
      <c r="EC76" s="98" t="str">
        <f t="shared" si="67"/>
        <v/>
      </c>
      <c r="ED76" s="192" t="str">
        <f t="shared" ref="ED76:ED107" si="89">IF(LEN(G76)&lt;1,"",IF(OR(I76="F",I76="M"),(IF(ISERROR(AL76&amp;AX76&amp;BF76&amp;CA76&amp;DH76&amp;DX76),"",AL76&amp;AX76&amp;BF76&amp;CA76&amp;DH76&amp;DX76)),""))</f>
        <v/>
      </c>
    </row>
    <row r="77" spans="7:134" s="223" customFormat="1" ht="115.5" hidden="1" customHeight="1" thickTop="1" thickBot="1" x14ac:dyDescent="0.45">
      <c r="G77" s="199"/>
      <c r="H77" s="238"/>
      <c r="I77" s="190"/>
      <c r="J77" s="193"/>
      <c r="K77" s="193"/>
      <c r="L77" s="193"/>
      <c r="M77" s="193"/>
      <c r="N77" s="193"/>
      <c r="O77" s="193"/>
      <c r="P77" s="193"/>
      <c r="Q77" s="193"/>
      <c r="R77" s="193"/>
      <c r="S77" s="193"/>
      <c r="T77" s="90"/>
      <c r="U77" s="95" t="str">
        <f t="shared" si="68"/>
        <v>Type_2</v>
      </c>
      <c r="V77" s="254"/>
      <c r="W77" s="255" t="e">
        <f t="shared" ca="1" si="69"/>
        <v>#N/A</v>
      </c>
      <c r="X77" s="255"/>
      <c r="Y77" s="47" t="e">
        <f t="shared" ca="1" si="70"/>
        <v>#N/A</v>
      </c>
      <c r="Z77" s="47" t="e">
        <f t="shared" ca="1" si="71"/>
        <v>#N/A</v>
      </c>
      <c r="AA77" s="47"/>
      <c r="AB77" s="82" t="str">
        <f t="shared" si="57"/>
        <v>he</v>
      </c>
      <c r="AC77" s="82" t="str">
        <f t="shared" si="58"/>
        <v>He</v>
      </c>
      <c r="AD77" s="82" t="str">
        <f t="shared" si="59"/>
        <v>his</v>
      </c>
      <c r="AE77" s="83" t="str">
        <f t="shared" si="60"/>
        <v>His</v>
      </c>
      <c r="AF77" s="94"/>
      <c r="AG77" s="94"/>
      <c r="AH77" s="191" t="s">
        <v>26</v>
      </c>
      <c r="AI77" s="84" t="e">
        <f>HLOOKUP(Report!AH77,Person!$H$2:$L$3,2,FALSE)</f>
        <v>#N/A</v>
      </c>
      <c r="AJ77" s="85" t="e">
        <f t="shared" ca="1" si="72"/>
        <v>#N/A</v>
      </c>
      <c r="AK77" s="86" t="e">
        <f ca="1">IF(AH77=0,"",AJ77+VLOOKUP(AH77,Code!$B$2:$C$6,2,FALSE))</f>
        <v>#N/A</v>
      </c>
      <c r="AL77" s="143" t="e">
        <f ca="1">IF(AH77=0,"",IF(I77="F",G77&amp;" "&amp;VLOOKUP(AK77,Person!D:I,2,FALSE),G77&amp;" "&amp;VLOOKUP(AK77,Person!D:I,4,FALSE)))</f>
        <v>#N/A</v>
      </c>
      <c r="AM77" s="89"/>
      <c r="AN77" s="89"/>
      <c r="AO77" s="89"/>
      <c r="AP77" s="89"/>
      <c r="AQ77" s="89"/>
      <c r="AR77" s="89"/>
      <c r="AS77" s="88"/>
      <c r="AT77" s="189">
        <v>2</v>
      </c>
      <c r="AU77" s="147" t="str">
        <f>VLOOKUP(AT77,Code!$B$51:$D$55,2,FALSE)</f>
        <v>Behaviour_1</v>
      </c>
      <c r="AV77" s="88">
        <f ca="1">RANDBETWEEN(1,VLOOKUP(AT77,Code!$B$51:$D$55,3,FALSE))</f>
        <v>1</v>
      </c>
      <c r="AW77" s="89"/>
      <c r="AX77" s="143" t="str">
        <f t="shared" ca="1" si="61"/>
        <v xml:space="preserve"> He is always willing to help a classmate who has been unable to grasp a concept as quickly as himself. This demonstrates secure subject understanding.</v>
      </c>
      <c r="AY77" s="88"/>
      <c r="AZ77" s="88"/>
      <c r="BA77" s="188" t="s">
        <v>26</v>
      </c>
      <c r="BB77" s="84" t="e">
        <f>HLOOKUP(Report!BA77,Homework!$I$2:$L$3,2,FALSE)</f>
        <v>#N/A</v>
      </c>
      <c r="BC77" s="85" t="e">
        <f t="shared" ca="1" si="73"/>
        <v>#N/A</v>
      </c>
      <c r="BD77" s="86" t="e">
        <f ca="1">IF(BA77=0,"",BC77+VLOOKUP(BA77,Code!$B$2:$C$6,2,FALSE))</f>
        <v>#N/A</v>
      </c>
      <c r="BE77" s="86" t="e">
        <f ca="1">IF(AND(VLOOKUP(BD77,Homework!D:J,2,FALSE)="'s ",RIGHT(G77,1)="s"),"' ",IF(VLOOKUP(BD77,Homework!D:J,2,FALSE)="'s ","'s "," "))</f>
        <v>#N/A</v>
      </c>
      <c r="BF77" s="87" t="e">
        <f ca="1">IF(BA77=0,"",IF(I77="F"," "&amp;G77&amp;BE77&amp;VLOOKUP(BD77,Homework!D:J,3,FALSE)," "&amp;G77&amp;BE77&amp;VLOOKUP(BD77,Homework!D:J,5,FALSE)))</f>
        <v>#N/A</v>
      </c>
      <c r="BG77" s="87"/>
      <c r="BH77" s="87"/>
      <c r="BI77" s="87"/>
      <c r="BJ77" s="87"/>
      <c r="BK77" s="87"/>
      <c r="BL77" s="87"/>
      <c r="BM77" s="88"/>
      <c r="BN77" s="88"/>
      <c r="BO77" s="184" t="s">
        <v>26</v>
      </c>
      <c r="BP77" s="185" t="e">
        <f>VLOOKUP(BO77,Code!$B$45:$D$48,2,FALSE)</f>
        <v>#N/A</v>
      </c>
      <c r="BQ77" s="186" t="e">
        <f>VLOOKUP(BO77,Code!$B$45:$D$48,3,FALSE)</f>
        <v>#N/A</v>
      </c>
      <c r="BR77" s="186" t="e">
        <f t="shared" ca="1" si="74"/>
        <v>#N/A</v>
      </c>
      <c r="BS77" s="186"/>
      <c r="BT77" s="187" t="s">
        <v>219</v>
      </c>
      <c r="BU77" s="187" t="s">
        <v>220</v>
      </c>
      <c r="BV77" s="187" t="s">
        <v>225</v>
      </c>
      <c r="BW77" s="195"/>
      <c r="BX77" s="195"/>
      <c r="BY77" s="157" t="str">
        <f t="shared" ca="1" si="75"/>
        <v/>
      </c>
      <c r="BZ77" s="157" t="str">
        <f t="shared" ca="1" si="76"/>
        <v/>
      </c>
      <c r="CA77" s="132" t="str">
        <f t="shared" ca="1" si="62"/>
        <v xml:space="preserve"> </v>
      </c>
      <c r="CB77" s="88"/>
      <c r="CC77" s="124">
        <v>69</v>
      </c>
      <c r="CD77" s="125" t="e">
        <f>HLOOKUP(Report!CC77,Behaviour!$H$2:$K$3,2,FALSE)</f>
        <v>#N/A</v>
      </c>
      <c r="CE77" s="126" t="e">
        <f t="shared" ca="1" si="77"/>
        <v>#N/A</v>
      </c>
      <c r="CF77" s="127" t="e">
        <f ca="1">CE77+VLOOKUP(CC77,Code!$B$2:$C$6,2,FALSE)</f>
        <v>#N/A</v>
      </c>
      <c r="CG77" s="128" t="e">
        <f ca="1">IF(CC77=0,"",IF(I77="F",AC77&amp;" "&amp;VLOOKUP(CF77,Behaviour!D:I,2,FALSE)&amp;" ",AC77&amp;" "&amp;VLOOKUP(CF77,Behaviour!D:I,4,FALSE)&amp;" "))</f>
        <v>#N/A</v>
      </c>
      <c r="CH77" s="89"/>
      <c r="CI77" s="89"/>
      <c r="CJ77" s="266" t="s">
        <v>26</v>
      </c>
      <c r="CK77" s="266"/>
      <c r="CL77" s="89" t="e">
        <f>IF(CJ77=0,"",VLOOKUP(CJ77,Code!$B$59:$D$61,2,FALSE))</f>
        <v>#N/A</v>
      </c>
      <c r="CM77" s="89" t="e">
        <f>IF(CJ77=0,"",VLOOKUP(CJ77,Code!$B$59:$D$61,3,FALSE))</f>
        <v>#N/A</v>
      </c>
      <c r="CN77" s="89" t="e">
        <f t="shared" ca="1" si="78"/>
        <v>#N/A</v>
      </c>
      <c r="CO77" s="89" t="e">
        <f t="shared" ca="1" si="63"/>
        <v>#N/A</v>
      </c>
      <c r="CP77" s="89" t="e">
        <f t="shared" ca="1" si="64"/>
        <v>#N/A</v>
      </c>
      <c r="CQ77" s="89" t="e">
        <f t="shared" ca="1" si="79"/>
        <v>#N/A</v>
      </c>
      <c r="CR77" s="89" t="str">
        <f t="shared" ca="1" si="80"/>
        <v/>
      </c>
      <c r="CS77" s="89"/>
      <c r="CT77" s="89"/>
      <c r="CU77" s="89" t="str">
        <f t="shared" ca="1" si="81"/>
        <v/>
      </c>
      <c r="CV77" s="89"/>
      <c r="CW77" s="89"/>
      <c r="CX77" s="183" t="str">
        <f t="shared" ca="1" si="82"/>
        <v/>
      </c>
      <c r="CY77" s="22" t="e">
        <f t="shared" ca="1" si="83"/>
        <v>#VALUE!</v>
      </c>
      <c r="CZ77" s="22"/>
      <c r="DA77" s="22"/>
      <c r="DB77" s="182" t="s">
        <v>26</v>
      </c>
      <c r="DC77" s="108" t="e">
        <f t="shared" ca="1" si="84"/>
        <v>#VALUE!</v>
      </c>
      <c r="DD77" s="112" t="e">
        <f ca="1">VLOOKUP(Report!DC77,Code!$B$24:$C$32,2,FALSE)</f>
        <v>#VALUE!</v>
      </c>
      <c r="DE77" s="108" t="e">
        <f ca="1">VLOOKUP(Report!DC77,Code!$B$24:$D$32,3,FALSE)</f>
        <v>#VALUE!</v>
      </c>
      <c r="DF77" s="108" t="e">
        <f t="shared" ca="1" si="85"/>
        <v>#VALUE!</v>
      </c>
      <c r="DG77" s="108" t="e">
        <f t="shared" ca="1" si="65"/>
        <v>#VALUE!</v>
      </c>
      <c r="DH77" s="169" t="e">
        <f t="shared" ca="1" si="66"/>
        <v>#VALUE!</v>
      </c>
      <c r="DI77" s="170"/>
      <c r="DJ77" s="170"/>
      <c r="DK77" s="170"/>
      <c r="DL77" s="170"/>
      <c r="DM77" s="88"/>
      <c r="DN77" s="88"/>
      <c r="DO77" s="177" t="s">
        <v>26</v>
      </c>
      <c r="DP77" s="178" t="e">
        <f>VLOOKUP(Report!DO77,Code!$B$40:$D$42,2,FALSE)</f>
        <v>#N/A</v>
      </c>
      <c r="DQ77" s="179" t="e">
        <f>VLOOKUP(Report!DO77,Code!$B$40:$D$42,3,FALSE)</f>
        <v>#N/A</v>
      </c>
      <c r="DR77" s="180" t="e">
        <f t="shared" ca="1" si="88"/>
        <v>#N/A</v>
      </c>
      <c r="DS77" s="221"/>
      <c r="DT77" s="222" t="e">
        <f t="shared" ca="1" si="86"/>
        <v>#N/A</v>
      </c>
      <c r="DU77" s="181" t="s">
        <v>208</v>
      </c>
      <c r="DV77" s="181" t="s">
        <v>208</v>
      </c>
      <c r="DW77" s="181" t="s">
        <v>208</v>
      </c>
      <c r="DX77" s="115" t="str">
        <f t="shared" si="87"/>
        <v/>
      </c>
      <c r="DY77" s="115"/>
      <c r="DZ77" s="115"/>
      <c r="EA77" s="115"/>
      <c r="EB77" s="98"/>
      <c r="EC77" s="98" t="str">
        <f t="shared" si="67"/>
        <v/>
      </c>
      <c r="ED77" s="192" t="str">
        <f t="shared" si="89"/>
        <v/>
      </c>
    </row>
    <row r="78" spans="7:134" s="223" customFormat="1" ht="115.5" hidden="1" customHeight="1" thickTop="1" thickBot="1" x14ac:dyDescent="0.45">
      <c r="G78" s="199"/>
      <c r="H78" s="238"/>
      <c r="I78" s="190"/>
      <c r="J78" s="193"/>
      <c r="K78" s="193"/>
      <c r="L78" s="193"/>
      <c r="M78" s="193"/>
      <c r="N78" s="193"/>
      <c r="O78" s="193"/>
      <c r="P78" s="193"/>
      <c r="Q78" s="193"/>
      <c r="R78" s="193"/>
      <c r="S78" s="193"/>
      <c r="T78" s="90"/>
      <c r="U78" s="95" t="str">
        <f t="shared" si="68"/>
        <v>Type_2</v>
      </c>
      <c r="V78" s="254"/>
      <c r="W78" s="255" t="e">
        <f t="shared" ca="1" si="69"/>
        <v>#N/A</v>
      </c>
      <c r="X78" s="255"/>
      <c r="Y78" s="47" t="e">
        <f t="shared" ca="1" si="70"/>
        <v>#N/A</v>
      </c>
      <c r="Z78" s="47" t="e">
        <f t="shared" ca="1" si="71"/>
        <v>#N/A</v>
      </c>
      <c r="AA78" s="47"/>
      <c r="AB78" s="82" t="str">
        <f t="shared" si="57"/>
        <v>he</v>
      </c>
      <c r="AC78" s="82" t="str">
        <f t="shared" si="58"/>
        <v>He</v>
      </c>
      <c r="AD78" s="82" t="str">
        <f t="shared" si="59"/>
        <v>his</v>
      </c>
      <c r="AE78" s="83" t="str">
        <f t="shared" si="60"/>
        <v>His</v>
      </c>
      <c r="AF78" s="94"/>
      <c r="AG78" s="94"/>
      <c r="AH78" s="191" t="s">
        <v>26</v>
      </c>
      <c r="AI78" s="84" t="e">
        <f>HLOOKUP(Report!AH78,Person!$H$2:$L$3,2,FALSE)</f>
        <v>#N/A</v>
      </c>
      <c r="AJ78" s="85" t="e">
        <f t="shared" ca="1" si="72"/>
        <v>#N/A</v>
      </c>
      <c r="AK78" s="86" t="e">
        <f ca="1">IF(AH78=0,"",AJ78+VLOOKUP(AH78,Code!$B$2:$C$6,2,FALSE))</f>
        <v>#N/A</v>
      </c>
      <c r="AL78" s="143" t="e">
        <f ca="1">IF(AH78=0,"",IF(I78="F",G78&amp;" "&amp;VLOOKUP(AK78,Person!D:I,2,FALSE),G78&amp;" "&amp;VLOOKUP(AK78,Person!D:I,4,FALSE)))</f>
        <v>#N/A</v>
      </c>
      <c r="AM78" s="89"/>
      <c r="AN78" s="89"/>
      <c r="AO78" s="89"/>
      <c r="AP78" s="89"/>
      <c r="AQ78" s="89"/>
      <c r="AR78" s="89"/>
      <c r="AS78" s="88"/>
      <c r="AT78" s="189">
        <v>2</v>
      </c>
      <c r="AU78" s="147" t="str">
        <f>VLOOKUP(AT78,Code!$B$51:$D$55,2,FALSE)</f>
        <v>Behaviour_1</v>
      </c>
      <c r="AV78" s="88">
        <f ca="1">RANDBETWEEN(1,VLOOKUP(AT78,Code!$B$51:$D$55,3,FALSE))</f>
        <v>3</v>
      </c>
      <c r="AW78" s="89"/>
      <c r="AX78" s="143" t="str">
        <f t="shared" ca="1" si="61"/>
        <v xml:space="preserve"> He shows good citizenship by assisting other students find errors in their work. This demonstrates secure subject understanding.</v>
      </c>
      <c r="AY78" s="88"/>
      <c r="AZ78" s="88"/>
      <c r="BA78" s="188" t="s">
        <v>26</v>
      </c>
      <c r="BB78" s="84" t="e">
        <f>HLOOKUP(Report!BA78,Homework!$I$2:$L$3,2,FALSE)</f>
        <v>#N/A</v>
      </c>
      <c r="BC78" s="85" t="e">
        <f t="shared" ca="1" si="73"/>
        <v>#N/A</v>
      </c>
      <c r="BD78" s="86" t="e">
        <f ca="1">IF(BA78=0,"",BC78+VLOOKUP(BA78,Code!$B$2:$C$6,2,FALSE))</f>
        <v>#N/A</v>
      </c>
      <c r="BE78" s="86" t="e">
        <f ca="1">IF(AND(VLOOKUP(BD78,Homework!D:J,2,FALSE)="'s ",RIGHT(G78,1)="s"),"' ",IF(VLOOKUP(BD78,Homework!D:J,2,FALSE)="'s ","'s "," "))</f>
        <v>#N/A</v>
      </c>
      <c r="BF78" s="87" t="e">
        <f ca="1">IF(BA78=0,"",IF(I78="F"," "&amp;G78&amp;BE78&amp;VLOOKUP(BD78,Homework!D:J,3,FALSE)," "&amp;G78&amp;BE78&amp;VLOOKUP(BD78,Homework!D:J,5,FALSE)))</f>
        <v>#N/A</v>
      </c>
      <c r="BG78" s="87"/>
      <c r="BH78" s="87"/>
      <c r="BI78" s="87"/>
      <c r="BJ78" s="87"/>
      <c r="BK78" s="87"/>
      <c r="BL78" s="87"/>
      <c r="BM78" s="88"/>
      <c r="BN78" s="88"/>
      <c r="BO78" s="184" t="s">
        <v>26</v>
      </c>
      <c r="BP78" s="185" t="e">
        <f>VLOOKUP(BO78,Code!$B$45:$D$48,2,FALSE)</f>
        <v>#N/A</v>
      </c>
      <c r="BQ78" s="186" t="e">
        <f>VLOOKUP(BO78,Code!$B$45:$D$48,3,FALSE)</f>
        <v>#N/A</v>
      </c>
      <c r="BR78" s="186" t="e">
        <f t="shared" ca="1" si="74"/>
        <v>#N/A</v>
      </c>
      <c r="BS78" s="186"/>
      <c r="BT78" s="187" t="s">
        <v>219</v>
      </c>
      <c r="BU78" s="187" t="s">
        <v>220</v>
      </c>
      <c r="BV78" s="187" t="s">
        <v>225</v>
      </c>
      <c r="BW78" s="195"/>
      <c r="BX78" s="195"/>
      <c r="BY78" s="157" t="str">
        <f t="shared" ca="1" si="75"/>
        <v/>
      </c>
      <c r="BZ78" s="157" t="str">
        <f t="shared" ca="1" si="76"/>
        <v/>
      </c>
      <c r="CA78" s="132" t="str">
        <f t="shared" ca="1" si="62"/>
        <v xml:space="preserve"> </v>
      </c>
      <c r="CB78" s="88"/>
      <c r="CC78" s="124">
        <v>70</v>
      </c>
      <c r="CD78" s="125" t="e">
        <f>HLOOKUP(Report!CC78,Behaviour!$H$2:$K$3,2,FALSE)</f>
        <v>#N/A</v>
      </c>
      <c r="CE78" s="126" t="e">
        <f t="shared" ca="1" si="77"/>
        <v>#N/A</v>
      </c>
      <c r="CF78" s="127" t="e">
        <f ca="1">CE78+VLOOKUP(CC78,Code!$B$2:$C$6,2,FALSE)</f>
        <v>#N/A</v>
      </c>
      <c r="CG78" s="128" t="e">
        <f ca="1">IF(CC78=0,"",IF(I78="F",AC78&amp;" "&amp;VLOOKUP(CF78,Behaviour!D:I,2,FALSE)&amp;" ",AC78&amp;" "&amp;VLOOKUP(CF78,Behaviour!D:I,4,FALSE)&amp;" "))</f>
        <v>#N/A</v>
      </c>
      <c r="CH78" s="89"/>
      <c r="CI78" s="89"/>
      <c r="CJ78" s="266" t="s">
        <v>26</v>
      </c>
      <c r="CK78" s="266"/>
      <c r="CL78" s="89" t="e">
        <f>IF(CJ78=0,"",VLOOKUP(CJ78,Code!$B$59:$D$61,2,FALSE))</f>
        <v>#N/A</v>
      </c>
      <c r="CM78" s="89" t="e">
        <f>IF(CJ78=0,"",VLOOKUP(CJ78,Code!$B$59:$D$61,3,FALSE))</f>
        <v>#N/A</v>
      </c>
      <c r="CN78" s="89" t="e">
        <f t="shared" ca="1" si="78"/>
        <v>#N/A</v>
      </c>
      <c r="CO78" s="89" t="e">
        <f t="shared" ca="1" si="63"/>
        <v>#N/A</v>
      </c>
      <c r="CP78" s="89" t="e">
        <f t="shared" ca="1" si="64"/>
        <v>#N/A</v>
      </c>
      <c r="CQ78" s="89" t="e">
        <f t="shared" ca="1" si="79"/>
        <v>#N/A</v>
      </c>
      <c r="CR78" s="89" t="str">
        <f t="shared" ca="1" si="80"/>
        <v/>
      </c>
      <c r="CS78" s="89"/>
      <c r="CT78" s="89"/>
      <c r="CU78" s="89" t="str">
        <f t="shared" ca="1" si="81"/>
        <v/>
      </c>
      <c r="CV78" s="89"/>
      <c r="CW78" s="89"/>
      <c r="CX78" s="183" t="str">
        <f t="shared" ca="1" si="82"/>
        <v/>
      </c>
      <c r="CY78" s="22" t="e">
        <f t="shared" ca="1" si="83"/>
        <v>#VALUE!</v>
      </c>
      <c r="CZ78" s="22"/>
      <c r="DA78" s="22"/>
      <c r="DB78" s="182" t="s">
        <v>26</v>
      </c>
      <c r="DC78" s="108" t="e">
        <f t="shared" ca="1" si="84"/>
        <v>#VALUE!</v>
      </c>
      <c r="DD78" s="112" t="e">
        <f ca="1">VLOOKUP(Report!DC78,Code!$B$24:$C$32,2,FALSE)</f>
        <v>#VALUE!</v>
      </c>
      <c r="DE78" s="108" t="e">
        <f ca="1">VLOOKUP(Report!DC78,Code!$B$24:$D$32,3,FALSE)</f>
        <v>#VALUE!</v>
      </c>
      <c r="DF78" s="108" t="e">
        <f t="shared" ca="1" si="85"/>
        <v>#VALUE!</v>
      </c>
      <c r="DG78" s="108" t="e">
        <f t="shared" ca="1" si="65"/>
        <v>#VALUE!</v>
      </c>
      <c r="DH78" s="169" t="e">
        <f t="shared" ca="1" si="66"/>
        <v>#VALUE!</v>
      </c>
      <c r="DI78" s="170"/>
      <c r="DJ78" s="170"/>
      <c r="DK78" s="170"/>
      <c r="DL78" s="170"/>
      <c r="DM78" s="88"/>
      <c r="DN78" s="88"/>
      <c r="DO78" s="177" t="s">
        <v>26</v>
      </c>
      <c r="DP78" s="178" t="e">
        <f>VLOOKUP(Report!DO78,Code!$B$40:$D$42,2,FALSE)</f>
        <v>#N/A</v>
      </c>
      <c r="DQ78" s="179" t="e">
        <f>VLOOKUP(Report!DO78,Code!$B$40:$D$42,3,FALSE)</f>
        <v>#N/A</v>
      </c>
      <c r="DR78" s="180" t="e">
        <f t="shared" ca="1" si="88"/>
        <v>#N/A</v>
      </c>
      <c r="DS78" s="221"/>
      <c r="DT78" s="222" t="e">
        <f t="shared" ca="1" si="86"/>
        <v>#N/A</v>
      </c>
      <c r="DU78" s="181" t="s">
        <v>208</v>
      </c>
      <c r="DV78" s="181" t="s">
        <v>208</v>
      </c>
      <c r="DW78" s="181" t="s">
        <v>208</v>
      </c>
      <c r="DX78" s="115" t="str">
        <f t="shared" si="87"/>
        <v/>
      </c>
      <c r="DY78" s="115"/>
      <c r="DZ78" s="115"/>
      <c r="EA78" s="115"/>
      <c r="EB78" s="98"/>
      <c r="EC78" s="98" t="str">
        <f t="shared" si="67"/>
        <v/>
      </c>
      <c r="ED78" s="192" t="str">
        <f t="shared" si="89"/>
        <v/>
      </c>
    </row>
    <row r="79" spans="7:134" s="223" customFormat="1" ht="115.5" hidden="1" customHeight="1" thickTop="1" thickBot="1" x14ac:dyDescent="0.45">
      <c r="G79" s="199"/>
      <c r="H79" s="238"/>
      <c r="I79" s="190"/>
      <c r="J79" s="193"/>
      <c r="K79" s="193"/>
      <c r="L79" s="193"/>
      <c r="M79" s="193"/>
      <c r="N79" s="193"/>
      <c r="O79" s="193"/>
      <c r="P79" s="193"/>
      <c r="Q79" s="193"/>
      <c r="R79" s="193"/>
      <c r="S79" s="193"/>
      <c r="T79" s="90"/>
      <c r="U79" s="95" t="str">
        <f t="shared" si="68"/>
        <v>Type_2</v>
      </c>
      <c r="V79" s="254"/>
      <c r="W79" s="255" t="e">
        <f t="shared" ca="1" si="69"/>
        <v>#N/A</v>
      </c>
      <c r="X79" s="255"/>
      <c r="Y79" s="47" t="e">
        <f t="shared" ca="1" si="70"/>
        <v>#N/A</v>
      </c>
      <c r="Z79" s="47" t="e">
        <f t="shared" ca="1" si="71"/>
        <v>#N/A</v>
      </c>
      <c r="AA79" s="47"/>
      <c r="AB79" s="82" t="str">
        <f t="shared" si="57"/>
        <v>he</v>
      </c>
      <c r="AC79" s="82" t="str">
        <f t="shared" si="58"/>
        <v>He</v>
      </c>
      <c r="AD79" s="82" t="str">
        <f t="shared" si="59"/>
        <v>his</v>
      </c>
      <c r="AE79" s="83" t="str">
        <f t="shared" si="60"/>
        <v>His</v>
      </c>
      <c r="AF79" s="94"/>
      <c r="AG79" s="94"/>
      <c r="AH79" s="191" t="s">
        <v>26</v>
      </c>
      <c r="AI79" s="84" t="e">
        <f>HLOOKUP(Report!AH79,Person!$H$2:$L$3,2,FALSE)</f>
        <v>#N/A</v>
      </c>
      <c r="AJ79" s="85" t="e">
        <f t="shared" ca="1" si="72"/>
        <v>#N/A</v>
      </c>
      <c r="AK79" s="86" t="e">
        <f ca="1">IF(AH79=0,"",AJ79+VLOOKUP(AH79,Code!$B$2:$C$6,2,FALSE))</f>
        <v>#N/A</v>
      </c>
      <c r="AL79" s="143" t="e">
        <f ca="1">IF(AH79=0,"",IF(I79="F",G79&amp;" "&amp;VLOOKUP(AK79,Person!D:I,2,FALSE),G79&amp;" "&amp;VLOOKUP(AK79,Person!D:I,4,FALSE)))</f>
        <v>#N/A</v>
      </c>
      <c r="AM79" s="89"/>
      <c r="AN79" s="89"/>
      <c r="AO79" s="89"/>
      <c r="AP79" s="89"/>
      <c r="AQ79" s="89"/>
      <c r="AR79" s="89"/>
      <c r="AS79" s="88"/>
      <c r="AT79" s="189">
        <v>2</v>
      </c>
      <c r="AU79" s="147" t="str">
        <f>VLOOKUP(AT79,Code!$B$51:$D$55,2,FALSE)</f>
        <v>Behaviour_1</v>
      </c>
      <c r="AV79" s="88">
        <f ca="1">RANDBETWEEN(1,VLOOKUP(AT79,Code!$B$51:$D$55,3,FALSE))</f>
        <v>2</v>
      </c>
      <c r="AW79" s="89"/>
      <c r="AX79" s="143" t="str">
        <f t="shared" ca="1" si="61"/>
        <v xml:space="preserve"> He shows good citizenship by assisting other students to correct their work. This demonstrates secure subject understanding.</v>
      </c>
      <c r="AY79" s="88"/>
      <c r="AZ79" s="88"/>
      <c r="BA79" s="188" t="s">
        <v>26</v>
      </c>
      <c r="BB79" s="84" t="e">
        <f>HLOOKUP(Report!BA79,Homework!$I$2:$L$3,2,FALSE)</f>
        <v>#N/A</v>
      </c>
      <c r="BC79" s="85" t="e">
        <f t="shared" ca="1" si="73"/>
        <v>#N/A</v>
      </c>
      <c r="BD79" s="86" t="e">
        <f ca="1">IF(BA79=0,"",BC79+VLOOKUP(BA79,Code!$B$2:$C$6,2,FALSE))</f>
        <v>#N/A</v>
      </c>
      <c r="BE79" s="86" t="e">
        <f ca="1">IF(AND(VLOOKUP(BD79,Homework!D:J,2,FALSE)="'s ",RIGHT(G79,1)="s"),"' ",IF(VLOOKUP(BD79,Homework!D:J,2,FALSE)="'s ","'s "," "))</f>
        <v>#N/A</v>
      </c>
      <c r="BF79" s="87" t="e">
        <f ca="1">IF(BA79=0,"",IF(I79="F"," "&amp;G79&amp;BE79&amp;VLOOKUP(BD79,Homework!D:J,3,FALSE)," "&amp;G79&amp;BE79&amp;VLOOKUP(BD79,Homework!D:J,5,FALSE)))</f>
        <v>#N/A</v>
      </c>
      <c r="BG79" s="87"/>
      <c r="BH79" s="87"/>
      <c r="BI79" s="87"/>
      <c r="BJ79" s="87"/>
      <c r="BK79" s="87"/>
      <c r="BL79" s="87"/>
      <c r="BM79" s="88"/>
      <c r="BN79" s="88"/>
      <c r="BO79" s="184" t="s">
        <v>26</v>
      </c>
      <c r="BP79" s="185" t="e">
        <f>VLOOKUP(BO79,Code!$B$45:$D$48,2,FALSE)</f>
        <v>#N/A</v>
      </c>
      <c r="BQ79" s="186" t="e">
        <f>VLOOKUP(BO79,Code!$B$45:$D$48,3,FALSE)</f>
        <v>#N/A</v>
      </c>
      <c r="BR79" s="186" t="e">
        <f t="shared" ca="1" si="74"/>
        <v>#N/A</v>
      </c>
      <c r="BS79" s="186"/>
      <c r="BT79" s="187" t="s">
        <v>219</v>
      </c>
      <c r="BU79" s="187" t="s">
        <v>220</v>
      </c>
      <c r="BV79" s="187" t="s">
        <v>225</v>
      </c>
      <c r="BW79" s="195"/>
      <c r="BX79" s="195"/>
      <c r="BY79" s="157" t="str">
        <f t="shared" ca="1" si="75"/>
        <v/>
      </c>
      <c r="BZ79" s="157" t="str">
        <f t="shared" ca="1" si="76"/>
        <v/>
      </c>
      <c r="CA79" s="132" t="str">
        <f t="shared" ca="1" si="62"/>
        <v xml:space="preserve"> </v>
      </c>
      <c r="CB79" s="88"/>
      <c r="CC79" s="124">
        <v>71</v>
      </c>
      <c r="CD79" s="125" t="e">
        <f>HLOOKUP(Report!CC79,Behaviour!$H$2:$K$3,2,FALSE)</f>
        <v>#N/A</v>
      </c>
      <c r="CE79" s="126" t="e">
        <f t="shared" ca="1" si="77"/>
        <v>#N/A</v>
      </c>
      <c r="CF79" s="127" t="e">
        <f ca="1">CE79+VLOOKUP(CC79,Code!$B$2:$C$6,2,FALSE)</f>
        <v>#N/A</v>
      </c>
      <c r="CG79" s="128" t="e">
        <f ca="1">IF(CC79=0,"",IF(I79="F",AC79&amp;" "&amp;VLOOKUP(CF79,Behaviour!D:I,2,FALSE)&amp;" ",AC79&amp;" "&amp;VLOOKUP(CF79,Behaviour!D:I,4,FALSE)&amp;" "))</f>
        <v>#N/A</v>
      </c>
      <c r="CH79" s="89"/>
      <c r="CI79" s="89"/>
      <c r="CJ79" s="266" t="s">
        <v>26</v>
      </c>
      <c r="CK79" s="266"/>
      <c r="CL79" s="89" t="e">
        <f>IF(CJ79=0,"",VLOOKUP(CJ79,Code!$B$59:$D$61,2,FALSE))</f>
        <v>#N/A</v>
      </c>
      <c r="CM79" s="89" t="e">
        <f>IF(CJ79=0,"",VLOOKUP(CJ79,Code!$B$59:$D$61,3,FALSE))</f>
        <v>#N/A</v>
      </c>
      <c r="CN79" s="89" t="e">
        <f t="shared" ca="1" si="78"/>
        <v>#N/A</v>
      </c>
      <c r="CO79" s="89" t="e">
        <f t="shared" ca="1" si="63"/>
        <v>#N/A</v>
      </c>
      <c r="CP79" s="89" t="e">
        <f t="shared" ca="1" si="64"/>
        <v>#N/A</v>
      </c>
      <c r="CQ79" s="89" t="e">
        <f t="shared" ca="1" si="79"/>
        <v>#N/A</v>
      </c>
      <c r="CR79" s="89" t="str">
        <f t="shared" ca="1" si="80"/>
        <v/>
      </c>
      <c r="CS79" s="89"/>
      <c r="CT79" s="89"/>
      <c r="CU79" s="89" t="str">
        <f t="shared" ca="1" si="81"/>
        <v/>
      </c>
      <c r="CV79" s="89"/>
      <c r="CW79" s="89"/>
      <c r="CX79" s="183" t="str">
        <f t="shared" ca="1" si="82"/>
        <v/>
      </c>
      <c r="CY79" s="22" t="e">
        <f t="shared" ca="1" si="83"/>
        <v>#VALUE!</v>
      </c>
      <c r="CZ79" s="22"/>
      <c r="DA79" s="22"/>
      <c r="DB79" s="182" t="s">
        <v>26</v>
      </c>
      <c r="DC79" s="108" t="e">
        <f t="shared" ca="1" si="84"/>
        <v>#VALUE!</v>
      </c>
      <c r="DD79" s="112" t="e">
        <f ca="1">VLOOKUP(Report!DC79,Code!$B$24:$C$32,2,FALSE)</f>
        <v>#VALUE!</v>
      </c>
      <c r="DE79" s="108" t="e">
        <f ca="1">VLOOKUP(Report!DC79,Code!$B$24:$D$32,3,FALSE)</f>
        <v>#VALUE!</v>
      </c>
      <c r="DF79" s="108" t="e">
        <f t="shared" ca="1" si="85"/>
        <v>#VALUE!</v>
      </c>
      <c r="DG79" s="108" t="e">
        <f t="shared" ca="1" si="65"/>
        <v>#VALUE!</v>
      </c>
      <c r="DH79" s="169" t="e">
        <f t="shared" ca="1" si="66"/>
        <v>#VALUE!</v>
      </c>
      <c r="DI79" s="170"/>
      <c r="DJ79" s="170"/>
      <c r="DK79" s="170"/>
      <c r="DL79" s="170"/>
      <c r="DM79" s="88"/>
      <c r="DN79" s="88"/>
      <c r="DO79" s="177" t="s">
        <v>26</v>
      </c>
      <c r="DP79" s="178" t="e">
        <f>VLOOKUP(Report!DO79,Code!$B$40:$D$42,2,FALSE)</f>
        <v>#N/A</v>
      </c>
      <c r="DQ79" s="179" t="e">
        <f>VLOOKUP(Report!DO79,Code!$B$40:$D$42,3,FALSE)</f>
        <v>#N/A</v>
      </c>
      <c r="DR79" s="180" t="e">
        <f t="shared" ca="1" si="88"/>
        <v>#N/A</v>
      </c>
      <c r="DS79" s="221"/>
      <c r="DT79" s="222" t="e">
        <f t="shared" ca="1" si="86"/>
        <v>#N/A</v>
      </c>
      <c r="DU79" s="181" t="s">
        <v>208</v>
      </c>
      <c r="DV79" s="181" t="s">
        <v>208</v>
      </c>
      <c r="DW79" s="181" t="s">
        <v>208</v>
      </c>
      <c r="DX79" s="115" t="str">
        <f t="shared" si="87"/>
        <v/>
      </c>
      <c r="DY79" s="115"/>
      <c r="DZ79" s="115"/>
      <c r="EA79" s="115"/>
      <c r="EB79" s="98"/>
      <c r="EC79" s="98" t="str">
        <f t="shared" si="67"/>
        <v/>
      </c>
      <c r="ED79" s="192" t="str">
        <f t="shared" si="89"/>
        <v/>
      </c>
    </row>
    <row r="80" spans="7:134" s="223" customFormat="1" ht="115.5" hidden="1" customHeight="1" thickTop="1" thickBot="1" x14ac:dyDescent="0.45">
      <c r="G80" s="199"/>
      <c r="H80" s="238"/>
      <c r="I80" s="190"/>
      <c r="J80" s="193"/>
      <c r="K80" s="193"/>
      <c r="L80" s="193"/>
      <c r="M80" s="193"/>
      <c r="N80" s="193"/>
      <c r="O80" s="193"/>
      <c r="P80" s="193"/>
      <c r="Q80" s="193"/>
      <c r="R80" s="193"/>
      <c r="S80" s="193"/>
      <c r="T80" s="90"/>
      <c r="U80" s="95" t="str">
        <f t="shared" si="68"/>
        <v>Type_2</v>
      </c>
      <c r="V80" s="254"/>
      <c r="W80" s="255" t="e">
        <f t="shared" ca="1" si="69"/>
        <v>#N/A</v>
      </c>
      <c r="X80" s="255"/>
      <c r="Y80" s="47" t="e">
        <f t="shared" ca="1" si="70"/>
        <v>#N/A</v>
      </c>
      <c r="Z80" s="47" t="e">
        <f t="shared" ca="1" si="71"/>
        <v>#N/A</v>
      </c>
      <c r="AA80" s="47"/>
      <c r="AB80" s="82" t="str">
        <f t="shared" si="57"/>
        <v>he</v>
      </c>
      <c r="AC80" s="82" t="str">
        <f t="shared" si="58"/>
        <v>He</v>
      </c>
      <c r="AD80" s="82" t="str">
        <f t="shared" si="59"/>
        <v>his</v>
      </c>
      <c r="AE80" s="83" t="str">
        <f t="shared" si="60"/>
        <v>His</v>
      </c>
      <c r="AF80" s="94"/>
      <c r="AG80" s="94"/>
      <c r="AH80" s="191" t="s">
        <v>26</v>
      </c>
      <c r="AI80" s="84" t="e">
        <f>HLOOKUP(Report!AH80,Person!$H$2:$L$3,2,FALSE)</f>
        <v>#N/A</v>
      </c>
      <c r="AJ80" s="85" t="e">
        <f t="shared" ca="1" si="72"/>
        <v>#N/A</v>
      </c>
      <c r="AK80" s="86" t="e">
        <f ca="1">IF(AH80=0,"",AJ80+VLOOKUP(AH80,Code!$B$2:$C$6,2,FALSE))</f>
        <v>#N/A</v>
      </c>
      <c r="AL80" s="143" t="e">
        <f ca="1">IF(AH80=0,"",IF(I80="F",G80&amp;" "&amp;VLOOKUP(AK80,Person!D:I,2,FALSE),G80&amp;" "&amp;VLOOKUP(AK80,Person!D:I,4,FALSE)))</f>
        <v>#N/A</v>
      </c>
      <c r="AM80" s="89"/>
      <c r="AN80" s="89"/>
      <c r="AO80" s="89"/>
      <c r="AP80" s="89"/>
      <c r="AQ80" s="89"/>
      <c r="AR80" s="89"/>
      <c r="AS80" s="88"/>
      <c r="AT80" s="189">
        <v>2</v>
      </c>
      <c r="AU80" s="147" t="str">
        <f>VLOOKUP(AT80,Code!$B$51:$D$55,2,FALSE)</f>
        <v>Behaviour_1</v>
      </c>
      <c r="AV80" s="88">
        <f ca="1">RANDBETWEEN(1,VLOOKUP(AT80,Code!$B$51:$D$55,3,FALSE))</f>
        <v>1</v>
      </c>
      <c r="AW80" s="89"/>
      <c r="AX80" s="143" t="str">
        <f t="shared" ca="1" si="61"/>
        <v xml:space="preserve"> He is always willing to help a classmate who has been unable to grasp a concept as quickly as himself. This demonstrates secure subject understanding.</v>
      </c>
      <c r="AY80" s="88"/>
      <c r="AZ80" s="88"/>
      <c r="BA80" s="188" t="s">
        <v>26</v>
      </c>
      <c r="BB80" s="84" t="e">
        <f>HLOOKUP(Report!BA80,Homework!$I$2:$L$3,2,FALSE)</f>
        <v>#N/A</v>
      </c>
      <c r="BC80" s="85" t="e">
        <f t="shared" ca="1" si="73"/>
        <v>#N/A</v>
      </c>
      <c r="BD80" s="86" t="e">
        <f ca="1">IF(BA80=0,"",BC80+VLOOKUP(BA80,Code!$B$2:$C$6,2,FALSE))</f>
        <v>#N/A</v>
      </c>
      <c r="BE80" s="86" t="e">
        <f ca="1">IF(AND(VLOOKUP(BD80,Homework!D:J,2,FALSE)="'s ",RIGHT(G80,1)="s"),"' ",IF(VLOOKUP(BD80,Homework!D:J,2,FALSE)="'s ","'s "," "))</f>
        <v>#N/A</v>
      </c>
      <c r="BF80" s="87" t="e">
        <f ca="1">IF(BA80=0,"",IF(I80="F"," "&amp;G80&amp;BE80&amp;VLOOKUP(BD80,Homework!D:J,3,FALSE)," "&amp;G80&amp;BE80&amp;VLOOKUP(BD80,Homework!D:J,5,FALSE)))</f>
        <v>#N/A</v>
      </c>
      <c r="BG80" s="87"/>
      <c r="BH80" s="87"/>
      <c r="BI80" s="87"/>
      <c r="BJ80" s="87"/>
      <c r="BK80" s="87"/>
      <c r="BL80" s="87"/>
      <c r="BM80" s="88"/>
      <c r="BN80" s="88"/>
      <c r="BO80" s="184" t="s">
        <v>26</v>
      </c>
      <c r="BP80" s="185" t="e">
        <f>VLOOKUP(BO80,Code!$B$45:$D$48,2,FALSE)</f>
        <v>#N/A</v>
      </c>
      <c r="BQ80" s="186" t="e">
        <f>VLOOKUP(BO80,Code!$B$45:$D$48,3,FALSE)</f>
        <v>#N/A</v>
      </c>
      <c r="BR80" s="186" t="e">
        <f t="shared" ca="1" si="74"/>
        <v>#N/A</v>
      </c>
      <c r="BS80" s="186"/>
      <c r="BT80" s="187" t="s">
        <v>219</v>
      </c>
      <c r="BU80" s="187" t="s">
        <v>220</v>
      </c>
      <c r="BV80" s="187" t="s">
        <v>225</v>
      </c>
      <c r="BW80" s="195"/>
      <c r="BX80" s="195"/>
      <c r="BY80" s="157" t="str">
        <f t="shared" ca="1" si="75"/>
        <v/>
      </c>
      <c r="BZ80" s="157" t="str">
        <f t="shared" ca="1" si="76"/>
        <v/>
      </c>
      <c r="CA80" s="132" t="str">
        <f t="shared" ca="1" si="62"/>
        <v xml:space="preserve"> </v>
      </c>
      <c r="CB80" s="88"/>
      <c r="CC80" s="124">
        <v>72</v>
      </c>
      <c r="CD80" s="125" t="e">
        <f>HLOOKUP(Report!CC80,Behaviour!$H$2:$K$3,2,FALSE)</f>
        <v>#N/A</v>
      </c>
      <c r="CE80" s="126" t="e">
        <f t="shared" ca="1" si="77"/>
        <v>#N/A</v>
      </c>
      <c r="CF80" s="127" t="e">
        <f ca="1">CE80+VLOOKUP(CC80,Code!$B$2:$C$6,2,FALSE)</f>
        <v>#N/A</v>
      </c>
      <c r="CG80" s="128" t="e">
        <f ca="1">IF(CC80=0,"",IF(I80="F",AC80&amp;" "&amp;VLOOKUP(CF80,Behaviour!D:I,2,FALSE)&amp;" ",AC80&amp;" "&amp;VLOOKUP(CF80,Behaviour!D:I,4,FALSE)&amp;" "))</f>
        <v>#N/A</v>
      </c>
      <c r="CH80" s="89"/>
      <c r="CI80" s="89"/>
      <c r="CJ80" s="266" t="s">
        <v>26</v>
      </c>
      <c r="CK80" s="266"/>
      <c r="CL80" s="89" t="e">
        <f>IF(CJ80=0,"",VLOOKUP(CJ80,Code!$B$59:$D$61,2,FALSE))</f>
        <v>#N/A</v>
      </c>
      <c r="CM80" s="89" t="e">
        <f>IF(CJ80=0,"",VLOOKUP(CJ80,Code!$B$59:$D$61,3,FALSE))</f>
        <v>#N/A</v>
      </c>
      <c r="CN80" s="89" t="e">
        <f t="shared" ca="1" si="78"/>
        <v>#N/A</v>
      </c>
      <c r="CO80" s="89" t="e">
        <f t="shared" ca="1" si="63"/>
        <v>#N/A</v>
      </c>
      <c r="CP80" s="89" t="e">
        <f t="shared" ca="1" si="64"/>
        <v>#N/A</v>
      </c>
      <c r="CQ80" s="89" t="e">
        <f t="shared" ca="1" si="79"/>
        <v>#N/A</v>
      </c>
      <c r="CR80" s="89" t="str">
        <f t="shared" ca="1" si="80"/>
        <v/>
      </c>
      <c r="CS80" s="89"/>
      <c r="CT80" s="89"/>
      <c r="CU80" s="89" t="str">
        <f t="shared" ca="1" si="81"/>
        <v/>
      </c>
      <c r="CV80" s="89"/>
      <c r="CW80" s="89"/>
      <c r="CX80" s="183" t="str">
        <f t="shared" ca="1" si="82"/>
        <v/>
      </c>
      <c r="CY80" s="22" t="e">
        <f t="shared" ca="1" si="83"/>
        <v>#VALUE!</v>
      </c>
      <c r="CZ80" s="22"/>
      <c r="DA80" s="22"/>
      <c r="DB80" s="182" t="s">
        <v>26</v>
      </c>
      <c r="DC80" s="108" t="e">
        <f t="shared" ca="1" si="84"/>
        <v>#VALUE!</v>
      </c>
      <c r="DD80" s="112" t="e">
        <f ca="1">VLOOKUP(Report!DC80,Code!$B$24:$C$32,2,FALSE)</f>
        <v>#VALUE!</v>
      </c>
      <c r="DE80" s="108" t="e">
        <f ca="1">VLOOKUP(Report!DC80,Code!$B$24:$D$32,3,FALSE)</f>
        <v>#VALUE!</v>
      </c>
      <c r="DF80" s="108" t="e">
        <f t="shared" ca="1" si="85"/>
        <v>#VALUE!</v>
      </c>
      <c r="DG80" s="108" t="e">
        <f t="shared" ca="1" si="65"/>
        <v>#VALUE!</v>
      </c>
      <c r="DH80" s="169" t="e">
        <f t="shared" ca="1" si="66"/>
        <v>#VALUE!</v>
      </c>
      <c r="DI80" s="170"/>
      <c r="DJ80" s="170"/>
      <c r="DK80" s="170"/>
      <c r="DL80" s="170"/>
      <c r="DM80" s="88"/>
      <c r="DN80" s="88"/>
      <c r="DO80" s="177" t="s">
        <v>26</v>
      </c>
      <c r="DP80" s="178" t="e">
        <f>VLOOKUP(Report!DO80,Code!$B$40:$D$42,2,FALSE)</f>
        <v>#N/A</v>
      </c>
      <c r="DQ80" s="179" t="e">
        <f>VLOOKUP(Report!DO80,Code!$B$40:$D$42,3,FALSE)</f>
        <v>#N/A</v>
      </c>
      <c r="DR80" s="180" t="e">
        <f t="shared" ca="1" si="88"/>
        <v>#N/A</v>
      </c>
      <c r="DS80" s="221"/>
      <c r="DT80" s="222" t="e">
        <f t="shared" ca="1" si="86"/>
        <v>#N/A</v>
      </c>
      <c r="DU80" s="181" t="s">
        <v>208</v>
      </c>
      <c r="DV80" s="181" t="s">
        <v>208</v>
      </c>
      <c r="DW80" s="181" t="s">
        <v>208</v>
      </c>
      <c r="DX80" s="115" t="str">
        <f t="shared" si="87"/>
        <v/>
      </c>
      <c r="DY80" s="115"/>
      <c r="DZ80" s="115"/>
      <c r="EA80" s="115"/>
      <c r="EB80" s="98"/>
      <c r="EC80" s="98" t="str">
        <f t="shared" si="67"/>
        <v/>
      </c>
      <c r="ED80" s="192" t="str">
        <f t="shared" si="89"/>
        <v/>
      </c>
    </row>
    <row r="81" spans="7:134" s="223" customFormat="1" ht="115.5" hidden="1" customHeight="1" thickTop="1" thickBot="1" x14ac:dyDescent="0.45">
      <c r="G81" s="199"/>
      <c r="H81" s="238"/>
      <c r="I81" s="190"/>
      <c r="J81" s="193"/>
      <c r="K81" s="193"/>
      <c r="L81" s="193"/>
      <c r="M81" s="193"/>
      <c r="N81" s="193"/>
      <c r="O81" s="193"/>
      <c r="P81" s="193"/>
      <c r="Q81" s="193"/>
      <c r="R81" s="193"/>
      <c r="S81" s="193"/>
      <c r="T81" s="90"/>
      <c r="U81" s="95" t="str">
        <f t="shared" si="68"/>
        <v>Type_2</v>
      </c>
      <c r="V81" s="254"/>
      <c r="W81" s="255" t="e">
        <f t="shared" ca="1" si="69"/>
        <v>#N/A</v>
      </c>
      <c r="X81" s="255"/>
      <c r="Y81" s="47" t="e">
        <f t="shared" ca="1" si="70"/>
        <v>#N/A</v>
      </c>
      <c r="Z81" s="47" t="e">
        <f t="shared" ca="1" si="71"/>
        <v>#N/A</v>
      </c>
      <c r="AA81" s="47"/>
      <c r="AB81" s="82" t="str">
        <f t="shared" si="57"/>
        <v>he</v>
      </c>
      <c r="AC81" s="82" t="str">
        <f t="shared" si="58"/>
        <v>He</v>
      </c>
      <c r="AD81" s="82" t="str">
        <f t="shared" si="59"/>
        <v>his</v>
      </c>
      <c r="AE81" s="83" t="str">
        <f t="shared" si="60"/>
        <v>His</v>
      </c>
      <c r="AF81" s="94"/>
      <c r="AG81" s="94"/>
      <c r="AH81" s="191" t="s">
        <v>26</v>
      </c>
      <c r="AI81" s="84" t="e">
        <f>HLOOKUP(Report!AH81,Person!$H$2:$L$3,2,FALSE)</f>
        <v>#N/A</v>
      </c>
      <c r="AJ81" s="85" t="e">
        <f t="shared" ca="1" si="72"/>
        <v>#N/A</v>
      </c>
      <c r="AK81" s="86" t="e">
        <f ca="1">IF(AH81=0,"",AJ81+VLOOKUP(AH81,Code!$B$2:$C$6,2,FALSE))</f>
        <v>#N/A</v>
      </c>
      <c r="AL81" s="143" t="e">
        <f ca="1">IF(AH81=0,"",IF(I81="F",G81&amp;" "&amp;VLOOKUP(AK81,Person!D:I,2,FALSE),G81&amp;" "&amp;VLOOKUP(AK81,Person!D:I,4,FALSE)))</f>
        <v>#N/A</v>
      </c>
      <c r="AM81" s="89"/>
      <c r="AN81" s="89"/>
      <c r="AO81" s="89"/>
      <c r="AP81" s="89"/>
      <c r="AQ81" s="89"/>
      <c r="AR81" s="89"/>
      <c r="AS81" s="88"/>
      <c r="AT81" s="189">
        <v>2</v>
      </c>
      <c r="AU81" s="147" t="str">
        <f>VLOOKUP(AT81,Code!$B$51:$D$55,2,FALSE)</f>
        <v>Behaviour_1</v>
      </c>
      <c r="AV81" s="88">
        <f ca="1">RANDBETWEEN(1,VLOOKUP(AT81,Code!$B$51:$D$55,3,FALSE))</f>
        <v>1</v>
      </c>
      <c r="AW81" s="89"/>
      <c r="AX81" s="143" t="str">
        <f t="shared" ca="1" si="61"/>
        <v xml:space="preserve"> He is always willing to help a classmate who has been unable to grasp a concept as quickly as himself. This demonstrates secure subject understanding.</v>
      </c>
      <c r="AY81" s="88"/>
      <c r="AZ81" s="88"/>
      <c r="BA81" s="188" t="s">
        <v>26</v>
      </c>
      <c r="BB81" s="84" t="e">
        <f>HLOOKUP(Report!BA81,Homework!$I$2:$L$3,2,FALSE)</f>
        <v>#N/A</v>
      </c>
      <c r="BC81" s="85" t="e">
        <f t="shared" ca="1" si="73"/>
        <v>#N/A</v>
      </c>
      <c r="BD81" s="86" t="e">
        <f ca="1">IF(BA81=0,"",BC81+VLOOKUP(BA81,Code!$B$2:$C$6,2,FALSE))</f>
        <v>#N/A</v>
      </c>
      <c r="BE81" s="86" t="e">
        <f ca="1">IF(AND(VLOOKUP(BD81,Homework!D:J,2,FALSE)="'s ",RIGHT(G81,1)="s"),"' ",IF(VLOOKUP(BD81,Homework!D:J,2,FALSE)="'s ","'s "," "))</f>
        <v>#N/A</v>
      </c>
      <c r="BF81" s="87" t="e">
        <f ca="1">IF(BA81=0,"",IF(I81="F"," "&amp;G81&amp;BE81&amp;VLOOKUP(BD81,Homework!D:J,3,FALSE)," "&amp;G81&amp;BE81&amp;VLOOKUP(BD81,Homework!D:J,5,FALSE)))</f>
        <v>#N/A</v>
      </c>
      <c r="BG81" s="87"/>
      <c r="BH81" s="87"/>
      <c r="BI81" s="87"/>
      <c r="BJ81" s="87"/>
      <c r="BK81" s="87"/>
      <c r="BL81" s="87"/>
      <c r="BM81" s="88"/>
      <c r="BN81" s="88"/>
      <c r="BO81" s="184" t="s">
        <v>26</v>
      </c>
      <c r="BP81" s="185" t="e">
        <f>VLOOKUP(BO81,Code!$B$45:$D$48,2,FALSE)</f>
        <v>#N/A</v>
      </c>
      <c r="BQ81" s="186" t="e">
        <f>VLOOKUP(BO81,Code!$B$45:$D$48,3,FALSE)</f>
        <v>#N/A</v>
      </c>
      <c r="BR81" s="186" t="e">
        <f t="shared" ca="1" si="74"/>
        <v>#N/A</v>
      </c>
      <c r="BS81" s="186"/>
      <c r="BT81" s="187" t="s">
        <v>219</v>
      </c>
      <c r="BU81" s="187" t="s">
        <v>220</v>
      </c>
      <c r="BV81" s="187" t="s">
        <v>225</v>
      </c>
      <c r="BW81" s="195"/>
      <c r="BX81" s="195"/>
      <c r="BY81" s="157" t="str">
        <f t="shared" ca="1" si="75"/>
        <v/>
      </c>
      <c r="BZ81" s="157" t="str">
        <f t="shared" ca="1" si="76"/>
        <v/>
      </c>
      <c r="CA81" s="132" t="str">
        <f t="shared" ca="1" si="62"/>
        <v xml:space="preserve"> </v>
      </c>
      <c r="CB81" s="88"/>
      <c r="CC81" s="124">
        <v>73</v>
      </c>
      <c r="CD81" s="125" t="e">
        <f>HLOOKUP(Report!CC81,Behaviour!$H$2:$K$3,2,FALSE)</f>
        <v>#N/A</v>
      </c>
      <c r="CE81" s="126" t="e">
        <f t="shared" ca="1" si="77"/>
        <v>#N/A</v>
      </c>
      <c r="CF81" s="127" t="e">
        <f ca="1">CE81+VLOOKUP(CC81,Code!$B$2:$C$6,2,FALSE)</f>
        <v>#N/A</v>
      </c>
      <c r="CG81" s="128" t="e">
        <f ca="1">IF(CC81=0,"",IF(I81="F",AC81&amp;" "&amp;VLOOKUP(CF81,Behaviour!D:I,2,FALSE)&amp;" ",AC81&amp;" "&amp;VLOOKUP(CF81,Behaviour!D:I,4,FALSE)&amp;" "))</f>
        <v>#N/A</v>
      </c>
      <c r="CH81" s="89"/>
      <c r="CI81" s="89"/>
      <c r="CJ81" s="266" t="s">
        <v>26</v>
      </c>
      <c r="CK81" s="266"/>
      <c r="CL81" s="89" t="e">
        <f>IF(CJ81=0,"",VLOOKUP(CJ81,Code!$B$59:$D$61,2,FALSE))</f>
        <v>#N/A</v>
      </c>
      <c r="CM81" s="89" t="e">
        <f>IF(CJ81=0,"",VLOOKUP(CJ81,Code!$B$59:$D$61,3,FALSE))</f>
        <v>#N/A</v>
      </c>
      <c r="CN81" s="89" t="e">
        <f t="shared" ca="1" si="78"/>
        <v>#N/A</v>
      </c>
      <c r="CO81" s="89" t="e">
        <f t="shared" ca="1" si="63"/>
        <v>#N/A</v>
      </c>
      <c r="CP81" s="89" t="e">
        <f t="shared" ca="1" si="64"/>
        <v>#N/A</v>
      </c>
      <c r="CQ81" s="89" t="e">
        <f t="shared" ca="1" si="79"/>
        <v>#N/A</v>
      </c>
      <c r="CR81" s="89" t="str">
        <f t="shared" ca="1" si="80"/>
        <v/>
      </c>
      <c r="CS81" s="89"/>
      <c r="CT81" s="89"/>
      <c r="CU81" s="89" t="str">
        <f t="shared" ca="1" si="81"/>
        <v/>
      </c>
      <c r="CV81" s="89"/>
      <c r="CW81" s="89"/>
      <c r="CX81" s="183" t="str">
        <f t="shared" ca="1" si="82"/>
        <v/>
      </c>
      <c r="CY81" s="22" t="e">
        <f t="shared" ca="1" si="83"/>
        <v>#VALUE!</v>
      </c>
      <c r="CZ81" s="22"/>
      <c r="DA81" s="22"/>
      <c r="DB81" s="182" t="s">
        <v>26</v>
      </c>
      <c r="DC81" s="108" t="e">
        <f t="shared" ca="1" si="84"/>
        <v>#VALUE!</v>
      </c>
      <c r="DD81" s="112" t="e">
        <f ca="1">VLOOKUP(Report!DC81,Code!$B$24:$C$32,2,FALSE)</f>
        <v>#VALUE!</v>
      </c>
      <c r="DE81" s="108" t="e">
        <f ca="1">VLOOKUP(Report!DC81,Code!$B$24:$D$32,3,FALSE)</f>
        <v>#VALUE!</v>
      </c>
      <c r="DF81" s="108" t="e">
        <f t="shared" ca="1" si="85"/>
        <v>#VALUE!</v>
      </c>
      <c r="DG81" s="108" t="e">
        <f t="shared" ca="1" si="65"/>
        <v>#VALUE!</v>
      </c>
      <c r="DH81" s="169" t="e">
        <f t="shared" ca="1" si="66"/>
        <v>#VALUE!</v>
      </c>
      <c r="DI81" s="170"/>
      <c r="DJ81" s="170"/>
      <c r="DK81" s="170"/>
      <c r="DL81" s="170"/>
      <c r="DM81" s="88"/>
      <c r="DN81" s="88"/>
      <c r="DO81" s="177" t="s">
        <v>26</v>
      </c>
      <c r="DP81" s="178" t="e">
        <f>VLOOKUP(Report!DO81,Code!$B$40:$D$42,2,FALSE)</f>
        <v>#N/A</v>
      </c>
      <c r="DQ81" s="179" t="e">
        <f>VLOOKUP(Report!DO81,Code!$B$40:$D$42,3,FALSE)</f>
        <v>#N/A</v>
      </c>
      <c r="DR81" s="180" t="e">
        <f t="shared" ref="DR81:DR137" ca="1" si="90">RANDBETWEEN(1,DQ81)</f>
        <v>#N/A</v>
      </c>
      <c r="DS81" s="221"/>
      <c r="DT81" s="222" t="e">
        <f t="shared" ca="1" si="86"/>
        <v>#N/A</v>
      </c>
      <c r="DU81" s="181" t="s">
        <v>208</v>
      </c>
      <c r="DV81" s="181" t="s">
        <v>208</v>
      </c>
      <c r="DW81" s="181" t="s">
        <v>208</v>
      </c>
      <c r="DX81" s="115" t="str">
        <f t="shared" si="87"/>
        <v/>
      </c>
      <c r="DY81" s="115"/>
      <c r="DZ81" s="115"/>
      <c r="EA81" s="115"/>
      <c r="EB81" s="98"/>
      <c r="EC81" s="98" t="str">
        <f t="shared" si="67"/>
        <v/>
      </c>
      <c r="ED81" s="192" t="str">
        <f t="shared" si="89"/>
        <v/>
      </c>
    </row>
    <row r="82" spans="7:134" s="223" customFormat="1" ht="115.5" hidden="1" customHeight="1" thickTop="1" thickBot="1" x14ac:dyDescent="0.45">
      <c r="G82" s="199"/>
      <c r="H82" s="238"/>
      <c r="I82" s="190"/>
      <c r="J82" s="193"/>
      <c r="K82" s="193"/>
      <c r="L82" s="193"/>
      <c r="M82" s="193"/>
      <c r="N82" s="193"/>
      <c r="O82" s="193"/>
      <c r="P82" s="193"/>
      <c r="Q82" s="193"/>
      <c r="R82" s="193"/>
      <c r="S82" s="193"/>
      <c r="T82" s="90"/>
      <c r="U82" s="95" t="str">
        <f t="shared" si="68"/>
        <v>Type_2</v>
      </c>
      <c r="V82" s="254"/>
      <c r="W82" s="255" t="e">
        <f t="shared" ca="1" si="69"/>
        <v>#N/A</v>
      </c>
      <c r="X82" s="255"/>
      <c r="Y82" s="47" t="e">
        <f t="shared" ca="1" si="70"/>
        <v>#N/A</v>
      </c>
      <c r="Z82" s="47" t="e">
        <f t="shared" ca="1" si="71"/>
        <v>#N/A</v>
      </c>
      <c r="AA82" s="47"/>
      <c r="AB82" s="82" t="str">
        <f t="shared" si="57"/>
        <v>he</v>
      </c>
      <c r="AC82" s="82" t="str">
        <f t="shared" si="58"/>
        <v>He</v>
      </c>
      <c r="AD82" s="82" t="str">
        <f t="shared" si="59"/>
        <v>his</v>
      </c>
      <c r="AE82" s="83" t="str">
        <f t="shared" si="60"/>
        <v>His</v>
      </c>
      <c r="AF82" s="94"/>
      <c r="AG82" s="94"/>
      <c r="AH82" s="191" t="s">
        <v>26</v>
      </c>
      <c r="AI82" s="84" t="e">
        <f>HLOOKUP(Report!AH82,Person!$H$2:$L$3,2,FALSE)</f>
        <v>#N/A</v>
      </c>
      <c r="AJ82" s="85" t="e">
        <f t="shared" ca="1" si="72"/>
        <v>#N/A</v>
      </c>
      <c r="AK82" s="86" t="e">
        <f ca="1">IF(AH82=0,"",AJ82+VLOOKUP(AH82,Code!$B$2:$C$6,2,FALSE))</f>
        <v>#N/A</v>
      </c>
      <c r="AL82" s="143" t="e">
        <f ca="1">IF(AH82=0,"",IF(I82="F",G82&amp;" "&amp;VLOOKUP(AK82,Person!D:I,2,FALSE),G82&amp;" "&amp;VLOOKUP(AK82,Person!D:I,4,FALSE)))</f>
        <v>#N/A</v>
      </c>
      <c r="AM82" s="89"/>
      <c r="AN82" s="89"/>
      <c r="AO82" s="89"/>
      <c r="AP82" s="89"/>
      <c r="AQ82" s="89"/>
      <c r="AR82" s="89"/>
      <c r="AS82" s="88"/>
      <c r="AT82" s="189">
        <v>2</v>
      </c>
      <c r="AU82" s="147" t="str">
        <f>VLOOKUP(AT82,Code!$B$51:$D$55,2,FALSE)</f>
        <v>Behaviour_1</v>
      </c>
      <c r="AV82" s="88">
        <f ca="1">RANDBETWEEN(1,VLOOKUP(AT82,Code!$B$51:$D$55,3,FALSE))</f>
        <v>2</v>
      </c>
      <c r="AW82" s="89"/>
      <c r="AX82" s="143" t="str">
        <f t="shared" ca="1" si="61"/>
        <v xml:space="preserve"> He shows good citizenship by assisting other students to correct their work. This demonstrates secure subject understanding.</v>
      </c>
      <c r="AY82" s="88"/>
      <c r="AZ82" s="88"/>
      <c r="BA82" s="188" t="s">
        <v>26</v>
      </c>
      <c r="BB82" s="84" t="e">
        <f>HLOOKUP(Report!BA82,Homework!$I$2:$L$3,2,FALSE)</f>
        <v>#N/A</v>
      </c>
      <c r="BC82" s="85" t="e">
        <f t="shared" ca="1" si="73"/>
        <v>#N/A</v>
      </c>
      <c r="BD82" s="86" t="e">
        <f ca="1">IF(BA82=0,"",BC82+VLOOKUP(BA82,Code!$B$2:$C$6,2,FALSE))</f>
        <v>#N/A</v>
      </c>
      <c r="BE82" s="86" t="e">
        <f ca="1">IF(AND(VLOOKUP(BD82,Homework!D:J,2,FALSE)="'s ",RIGHT(G82,1)="s"),"' ",IF(VLOOKUP(BD82,Homework!D:J,2,FALSE)="'s ","'s "," "))</f>
        <v>#N/A</v>
      </c>
      <c r="BF82" s="87" t="e">
        <f ca="1">IF(BA82=0,"",IF(I82="F"," "&amp;G82&amp;BE82&amp;VLOOKUP(BD82,Homework!D:J,3,FALSE)," "&amp;G82&amp;BE82&amp;VLOOKUP(BD82,Homework!D:J,5,FALSE)))</f>
        <v>#N/A</v>
      </c>
      <c r="BG82" s="87"/>
      <c r="BH82" s="87"/>
      <c r="BI82" s="87"/>
      <c r="BJ82" s="87"/>
      <c r="BK82" s="87"/>
      <c r="BL82" s="87"/>
      <c r="BM82" s="88"/>
      <c r="BN82" s="88"/>
      <c r="BO82" s="184" t="s">
        <v>26</v>
      </c>
      <c r="BP82" s="185" t="e">
        <f>VLOOKUP(BO82,Code!$B$45:$D$48,2,FALSE)</f>
        <v>#N/A</v>
      </c>
      <c r="BQ82" s="186" t="e">
        <f>VLOOKUP(BO82,Code!$B$45:$D$48,3,FALSE)</f>
        <v>#N/A</v>
      </c>
      <c r="BR82" s="186" t="e">
        <f t="shared" ca="1" si="74"/>
        <v>#N/A</v>
      </c>
      <c r="BS82" s="186"/>
      <c r="BT82" s="187" t="s">
        <v>219</v>
      </c>
      <c r="BU82" s="187" t="s">
        <v>220</v>
      </c>
      <c r="BV82" s="187" t="s">
        <v>225</v>
      </c>
      <c r="BW82" s="195"/>
      <c r="BX82" s="195"/>
      <c r="BY82" s="157" t="str">
        <f t="shared" ca="1" si="75"/>
        <v/>
      </c>
      <c r="BZ82" s="157" t="str">
        <f t="shared" ca="1" si="76"/>
        <v/>
      </c>
      <c r="CA82" s="132" t="str">
        <f t="shared" ca="1" si="62"/>
        <v xml:space="preserve"> </v>
      </c>
      <c r="CB82" s="88"/>
      <c r="CC82" s="124">
        <v>74</v>
      </c>
      <c r="CD82" s="125" t="e">
        <f>HLOOKUP(Report!CC82,Behaviour!$H$2:$K$3,2,FALSE)</f>
        <v>#N/A</v>
      </c>
      <c r="CE82" s="126" t="e">
        <f t="shared" ca="1" si="77"/>
        <v>#N/A</v>
      </c>
      <c r="CF82" s="127" t="e">
        <f ca="1">CE82+VLOOKUP(CC82,Code!$B$2:$C$6,2,FALSE)</f>
        <v>#N/A</v>
      </c>
      <c r="CG82" s="128" t="e">
        <f ca="1">IF(CC82=0,"",IF(I82="F",AC82&amp;" "&amp;VLOOKUP(CF82,Behaviour!D:I,2,FALSE)&amp;" ",AC82&amp;" "&amp;VLOOKUP(CF82,Behaviour!D:I,4,FALSE)&amp;" "))</f>
        <v>#N/A</v>
      </c>
      <c r="CH82" s="89"/>
      <c r="CI82" s="89"/>
      <c r="CJ82" s="266" t="s">
        <v>26</v>
      </c>
      <c r="CK82" s="266"/>
      <c r="CL82" s="89" t="e">
        <f>IF(CJ82=0,"",VLOOKUP(CJ82,Code!$B$59:$D$61,2,FALSE))</f>
        <v>#N/A</v>
      </c>
      <c r="CM82" s="89" t="e">
        <f>IF(CJ82=0,"",VLOOKUP(CJ82,Code!$B$59:$D$61,3,FALSE))</f>
        <v>#N/A</v>
      </c>
      <c r="CN82" s="89" t="e">
        <f t="shared" ca="1" si="78"/>
        <v>#N/A</v>
      </c>
      <c r="CO82" s="89" t="e">
        <f t="shared" ca="1" si="63"/>
        <v>#N/A</v>
      </c>
      <c r="CP82" s="89" t="e">
        <f t="shared" ca="1" si="64"/>
        <v>#N/A</v>
      </c>
      <c r="CQ82" s="89" t="e">
        <f t="shared" ca="1" si="79"/>
        <v>#N/A</v>
      </c>
      <c r="CR82" s="89" t="str">
        <f t="shared" ca="1" si="80"/>
        <v/>
      </c>
      <c r="CS82" s="89"/>
      <c r="CT82" s="89"/>
      <c r="CU82" s="89" t="str">
        <f t="shared" ca="1" si="81"/>
        <v/>
      </c>
      <c r="CV82" s="89"/>
      <c r="CW82" s="89"/>
      <c r="CX82" s="183" t="str">
        <f t="shared" ca="1" si="82"/>
        <v/>
      </c>
      <c r="CY82" s="22" t="e">
        <f t="shared" ca="1" si="83"/>
        <v>#VALUE!</v>
      </c>
      <c r="CZ82" s="22"/>
      <c r="DA82" s="22"/>
      <c r="DB82" s="182" t="s">
        <v>26</v>
      </c>
      <c r="DC82" s="108" t="e">
        <f t="shared" ca="1" si="84"/>
        <v>#VALUE!</v>
      </c>
      <c r="DD82" s="112" t="e">
        <f ca="1">VLOOKUP(Report!DC82,Code!$B$24:$C$32,2,FALSE)</f>
        <v>#VALUE!</v>
      </c>
      <c r="DE82" s="108" t="e">
        <f ca="1">VLOOKUP(Report!DC82,Code!$B$24:$D$32,3,FALSE)</f>
        <v>#VALUE!</v>
      </c>
      <c r="DF82" s="108" t="e">
        <f t="shared" ca="1" si="85"/>
        <v>#VALUE!</v>
      </c>
      <c r="DG82" s="108" t="e">
        <f t="shared" ca="1" si="65"/>
        <v>#VALUE!</v>
      </c>
      <c r="DH82" s="169" t="e">
        <f t="shared" ca="1" si="66"/>
        <v>#VALUE!</v>
      </c>
      <c r="DI82" s="170"/>
      <c r="DJ82" s="170"/>
      <c r="DK82" s="170"/>
      <c r="DL82" s="170"/>
      <c r="DM82" s="88"/>
      <c r="DN82" s="88"/>
      <c r="DO82" s="177" t="s">
        <v>26</v>
      </c>
      <c r="DP82" s="178" t="e">
        <f>VLOOKUP(Report!DO82,Code!$B$40:$D$42,2,FALSE)</f>
        <v>#N/A</v>
      </c>
      <c r="DQ82" s="179" t="e">
        <f>VLOOKUP(Report!DO82,Code!$B$40:$D$42,3,FALSE)</f>
        <v>#N/A</v>
      </c>
      <c r="DR82" s="180" t="e">
        <f t="shared" ca="1" si="90"/>
        <v>#N/A</v>
      </c>
      <c r="DS82" s="221"/>
      <c r="DT82" s="222" t="e">
        <f t="shared" ca="1" si="86"/>
        <v>#N/A</v>
      </c>
      <c r="DU82" s="181" t="s">
        <v>208</v>
      </c>
      <c r="DV82" s="181" t="s">
        <v>208</v>
      </c>
      <c r="DW82" s="181" t="s">
        <v>208</v>
      </c>
      <c r="DX82" s="115" t="str">
        <f t="shared" si="87"/>
        <v/>
      </c>
      <c r="DY82" s="115"/>
      <c r="DZ82" s="115"/>
      <c r="EA82" s="115"/>
      <c r="EB82" s="98"/>
      <c r="EC82" s="98" t="str">
        <f t="shared" si="67"/>
        <v/>
      </c>
      <c r="ED82" s="192" t="str">
        <f t="shared" si="89"/>
        <v/>
      </c>
    </row>
    <row r="83" spans="7:134" s="223" customFormat="1" ht="115.5" hidden="1" customHeight="1" thickTop="1" thickBot="1" x14ac:dyDescent="0.45">
      <c r="G83" s="199"/>
      <c r="H83" s="238"/>
      <c r="I83" s="190"/>
      <c r="J83" s="193"/>
      <c r="K83" s="193"/>
      <c r="L83" s="193"/>
      <c r="M83" s="193"/>
      <c r="N83" s="193"/>
      <c r="O83" s="193"/>
      <c r="P83" s="193"/>
      <c r="Q83" s="193"/>
      <c r="R83" s="193"/>
      <c r="S83" s="193"/>
      <c r="T83" s="90"/>
      <c r="U83" s="95" t="str">
        <f t="shared" si="68"/>
        <v>Type_2</v>
      </c>
      <c r="V83" s="254"/>
      <c r="W83" s="255" t="e">
        <f t="shared" ca="1" si="69"/>
        <v>#N/A</v>
      </c>
      <c r="X83" s="255"/>
      <c r="Y83" s="47" t="e">
        <f t="shared" ca="1" si="70"/>
        <v>#N/A</v>
      </c>
      <c r="Z83" s="47" t="e">
        <f t="shared" ca="1" si="71"/>
        <v>#N/A</v>
      </c>
      <c r="AA83" s="47"/>
      <c r="AB83" s="82" t="str">
        <f t="shared" si="57"/>
        <v>he</v>
      </c>
      <c r="AC83" s="82" t="str">
        <f t="shared" si="58"/>
        <v>He</v>
      </c>
      <c r="AD83" s="82" t="str">
        <f t="shared" si="59"/>
        <v>his</v>
      </c>
      <c r="AE83" s="83" t="str">
        <f t="shared" si="60"/>
        <v>His</v>
      </c>
      <c r="AF83" s="94"/>
      <c r="AG83" s="94"/>
      <c r="AH83" s="191" t="s">
        <v>26</v>
      </c>
      <c r="AI83" s="84" t="e">
        <f>HLOOKUP(Report!AH83,Person!$H$2:$L$3,2,FALSE)</f>
        <v>#N/A</v>
      </c>
      <c r="AJ83" s="85" t="e">
        <f t="shared" ca="1" si="72"/>
        <v>#N/A</v>
      </c>
      <c r="AK83" s="86" t="e">
        <f ca="1">IF(AH83=0,"",AJ83+VLOOKUP(AH83,Code!$B$2:$C$6,2,FALSE))</f>
        <v>#N/A</v>
      </c>
      <c r="AL83" s="143" t="e">
        <f ca="1">IF(AH83=0,"",IF(I83="F",G83&amp;" "&amp;VLOOKUP(AK83,Person!D:I,2,FALSE),G83&amp;" "&amp;VLOOKUP(AK83,Person!D:I,4,FALSE)))</f>
        <v>#N/A</v>
      </c>
      <c r="AM83" s="89"/>
      <c r="AN83" s="89"/>
      <c r="AO83" s="89"/>
      <c r="AP83" s="89"/>
      <c r="AQ83" s="89"/>
      <c r="AR83" s="89"/>
      <c r="AS83" s="88"/>
      <c r="AT83" s="189">
        <v>2</v>
      </c>
      <c r="AU83" s="147" t="str">
        <f>VLOOKUP(AT83,Code!$B$51:$D$55,2,FALSE)</f>
        <v>Behaviour_1</v>
      </c>
      <c r="AV83" s="88">
        <f ca="1">RANDBETWEEN(1,VLOOKUP(AT83,Code!$B$51:$D$55,3,FALSE))</f>
        <v>3</v>
      </c>
      <c r="AW83" s="89"/>
      <c r="AX83" s="143" t="str">
        <f t="shared" ca="1" si="61"/>
        <v xml:space="preserve"> He shows good citizenship by assisting other students find errors in their work. This demonstrates secure subject understanding.</v>
      </c>
      <c r="AY83" s="88"/>
      <c r="AZ83" s="88"/>
      <c r="BA83" s="188" t="s">
        <v>26</v>
      </c>
      <c r="BB83" s="84" t="e">
        <f>HLOOKUP(Report!BA83,Homework!$I$2:$L$3,2,FALSE)</f>
        <v>#N/A</v>
      </c>
      <c r="BC83" s="85" t="e">
        <f t="shared" ca="1" si="73"/>
        <v>#N/A</v>
      </c>
      <c r="BD83" s="86" t="e">
        <f ca="1">IF(BA83=0,"",BC83+VLOOKUP(BA83,Code!$B$2:$C$6,2,FALSE))</f>
        <v>#N/A</v>
      </c>
      <c r="BE83" s="86" t="e">
        <f ca="1">IF(AND(VLOOKUP(BD83,Homework!D:J,2,FALSE)="'s ",RIGHT(G83,1)="s"),"' ",IF(VLOOKUP(BD83,Homework!D:J,2,FALSE)="'s ","'s "," "))</f>
        <v>#N/A</v>
      </c>
      <c r="BF83" s="87" t="e">
        <f ca="1">IF(BA83=0,"",IF(I83="F"," "&amp;G83&amp;BE83&amp;VLOOKUP(BD83,Homework!D:J,3,FALSE)," "&amp;G83&amp;BE83&amp;VLOOKUP(BD83,Homework!D:J,5,FALSE)))</f>
        <v>#N/A</v>
      </c>
      <c r="BG83" s="87"/>
      <c r="BH83" s="87"/>
      <c r="BI83" s="87"/>
      <c r="BJ83" s="87"/>
      <c r="BK83" s="87"/>
      <c r="BL83" s="87"/>
      <c r="BM83" s="88"/>
      <c r="BN83" s="88"/>
      <c r="BO83" s="184" t="s">
        <v>26</v>
      </c>
      <c r="BP83" s="185" t="e">
        <f>VLOOKUP(BO83,Code!$B$45:$D$48,2,FALSE)</f>
        <v>#N/A</v>
      </c>
      <c r="BQ83" s="186" t="e">
        <f>VLOOKUP(BO83,Code!$B$45:$D$48,3,FALSE)</f>
        <v>#N/A</v>
      </c>
      <c r="BR83" s="186" t="e">
        <f t="shared" ca="1" si="74"/>
        <v>#N/A</v>
      </c>
      <c r="BS83" s="186"/>
      <c r="BT83" s="187" t="s">
        <v>219</v>
      </c>
      <c r="BU83" s="187" t="s">
        <v>220</v>
      </c>
      <c r="BV83" s="187" t="s">
        <v>225</v>
      </c>
      <c r="BW83" s="195"/>
      <c r="BX83" s="195"/>
      <c r="BY83" s="157" t="str">
        <f t="shared" ca="1" si="75"/>
        <v/>
      </c>
      <c r="BZ83" s="157" t="str">
        <f t="shared" ca="1" si="76"/>
        <v/>
      </c>
      <c r="CA83" s="132" t="str">
        <f t="shared" ca="1" si="62"/>
        <v xml:space="preserve"> </v>
      </c>
      <c r="CB83" s="88"/>
      <c r="CC83" s="124">
        <v>75</v>
      </c>
      <c r="CD83" s="125" t="e">
        <f>HLOOKUP(Report!CC83,Behaviour!$H$2:$K$3,2,FALSE)</f>
        <v>#N/A</v>
      </c>
      <c r="CE83" s="126" t="e">
        <f t="shared" ca="1" si="77"/>
        <v>#N/A</v>
      </c>
      <c r="CF83" s="127" t="e">
        <f ca="1">CE83+VLOOKUP(CC83,Code!$B$2:$C$6,2,FALSE)</f>
        <v>#N/A</v>
      </c>
      <c r="CG83" s="128" t="e">
        <f ca="1">IF(CC83=0,"",IF(I83="F",AC83&amp;" "&amp;VLOOKUP(CF83,Behaviour!D:I,2,FALSE)&amp;" ",AC83&amp;" "&amp;VLOOKUP(CF83,Behaviour!D:I,4,FALSE)&amp;" "))</f>
        <v>#N/A</v>
      </c>
      <c r="CH83" s="89"/>
      <c r="CI83" s="89"/>
      <c r="CJ83" s="266" t="s">
        <v>26</v>
      </c>
      <c r="CK83" s="266"/>
      <c r="CL83" s="89" t="e">
        <f>IF(CJ83=0,"",VLOOKUP(CJ83,Code!$B$59:$D$61,2,FALSE))</f>
        <v>#N/A</v>
      </c>
      <c r="CM83" s="89" t="e">
        <f>IF(CJ83=0,"",VLOOKUP(CJ83,Code!$B$59:$D$61,3,FALSE))</f>
        <v>#N/A</v>
      </c>
      <c r="CN83" s="89" t="e">
        <f t="shared" ca="1" si="78"/>
        <v>#N/A</v>
      </c>
      <c r="CO83" s="89" t="e">
        <f t="shared" ca="1" si="63"/>
        <v>#N/A</v>
      </c>
      <c r="CP83" s="89" t="e">
        <f t="shared" ca="1" si="64"/>
        <v>#N/A</v>
      </c>
      <c r="CQ83" s="89" t="e">
        <f t="shared" ca="1" si="79"/>
        <v>#N/A</v>
      </c>
      <c r="CR83" s="89" t="str">
        <f t="shared" ca="1" si="80"/>
        <v/>
      </c>
      <c r="CS83" s="89"/>
      <c r="CT83" s="89"/>
      <c r="CU83" s="89" t="str">
        <f t="shared" ca="1" si="81"/>
        <v/>
      </c>
      <c r="CV83" s="89"/>
      <c r="CW83" s="89"/>
      <c r="CX83" s="183" t="str">
        <f t="shared" ca="1" si="82"/>
        <v/>
      </c>
      <c r="CY83" s="22" t="e">
        <f t="shared" ca="1" si="83"/>
        <v>#VALUE!</v>
      </c>
      <c r="CZ83" s="22"/>
      <c r="DA83" s="22"/>
      <c r="DB83" s="182" t="s">
        <v>26</v>
      </c>
      <c r="DC83" s="108" t="e">
        <f t="shared" ca="1" si="84"/>
        <v>#VALUE!</v>
      </c>
      <c r="DD83" s="112" t="e">
        <f ca="1">VLOOKUP(Report!DC83,Code!$B$24:$C$32,2,FALSE)</f>
        <v>#VALUE!</v>
      </c>
      <c r="DE83" s="108" t="e">
        <f ca="1">VLOOKUP(Report!DC83,Code!$B$24:$D$32,3,FALSE)</f>
        <v>#VALUE!</v>
      </c>
      <c r="DF83" s="108" t="e">
        <f t="shared" ca="1" si="85"/>
        <v>#VALUE!</v>
      </c>
      <c r="DG83" s="108" t="e">
        <f t="shared" ca="1" si="65"/>
        <v>#VALUE!</v>
      </c>
      <c r="DH83" s="169" t="e">
        <f t="shared" ca="1" si="66"/>
        <v>#VALUE!</v>
      </c>
      <c r="DI83" s="170"/>
      <c r="DJ83" s="170"/>
      <c r="DK83" s="170"/>
      <c r="DL83" s="170"/>
      <c r="DM83" s="88"/>
      <c r="DN83" s="88"/>
      <c r="DO83" s="177" t="s">
        <v>26</v>
      </c>
      <c r="DP83" s="178" t="e">
        <f>VLOOKUP(Report!DO83,Code!$B$40:$D$42,2,FALSE)</f>
        <v>#N/A</v>
      </c>
      <c r="DQ83" s="179" t="e">
        <f>VLOOKUP(Report!DO83,Code!$B$40:$D$42,3,FALSE)</f>
        <v>#N/A</v>
      </c>
      <c r="DR83" s="180" t="e">
        <f t="shared" ca="1" si="90"/>
        <v>#N/A</v>
      </c>
      <c r="DS83" s="221"/>
      <c r="DT83" s="222" t="e">
        <f t="shared" ca="1" si="86"/>
        <v>#N/A</v>
      </c>
      <c r="DU83" s="181" t="s">
        <v>208</v>
      </c>
      <c r="DV83" s="181" t="s">
        <v>208</v>
      </c>
      <c r="DW83" s="181" t="s">
        <v>208</v>
      </c>
      <c r="DX83" s="115" t="str">
        <f t="shared" si="87"/>
        <v/>
      </c>
      <c r="DY83" s="115"/>
      <c r="DZ83" s="115"/>
      <c r="EA83" s="115"/>
      <c r="EB83" s="98"/>
      <c r="EC83" s="98" t="str">
        <f t="shared" si="67"/>
        <v/>
      </c>
      <c r="ED83" s="192" t="str">
        <f t="shared" si="89"/>
        <v/>
      </c>
    </row>
    <row r="84" spans="7:134" s="223" customFormat="1" ht="115.5" hidden="1" customHeight="1" thickTop="1" thickBot="1" x14ac:dyDescent="0.45">
      <c r="G84" s="199"/>
      <c r="H84" s="238"/>
      <c r="I84" s="190"/>
      <c r="J84" s="193"/>
      <c r="K84" s="193"/>
      <c r="L84" s="193"/>
      <c r="M84" s="193"/>
      <c r="N84" s="193"/>
      <c r="O84" s="193"/>
      <c r="P84" s="193"/>
      <c r="Q84" s="193"/>
      <c r="R84" s="193"/>
      <c r="S84" s="193"/>
      <c r="T84" s="90"/>
      <c r="U84" s="95" t="str">
        <f t="shared" si="68"/>
        <v>Type_2</v>
      </c>
      <c r="V84" s="254"/>
      <c r="W84" s="255" t="e">
        <f t="shared" ca="1" si="69"/>
        <v>#N/A</v>
      </c>
      <c r="X84" s="255"/>
      <c r="Y84" s="47" t="e">
        <f t="shared" ca="1" si="70"/>
        <v>#N/A</v>
      </c>
      <c r="Z84" s="47" t="e">
        <f t="shared" ca="1" si="71"/>
        <v>#N/A</v>
      </c>
      <c r="AA84" s="47"/>
      <c r="AB84" s="82" t="str">
        <f t="shared" si="57"/>
        <v>he</v>
      </c>
      <c r="AC84" s="82" t="str">
        <f t="shared" si="58"/>
        <v>He</v>
      </c>
      <c r="AD84" s="82" t="str">
        <f t="shared" si="59"/>
        <v>his</v>
      </c>
      <c r="AE84" s="83" t="str">
        <f t="shared" si="60"/>
        <v>His</v>
      </c>
      <c r="AF84" s="94"/>
      <c r="AG84" s="94"/>
      <c r="AH84" s="191" t="s">
        <v>26</v>
      </c>
      <c r="AI84" s="84" t="e">
        <f>HLOOKUP(Report!AH84,Person!$H$2:$L$3,2,FALSE)</f>
        <v>#N/A</v>
      </c>
      <c r="AJ84" s="85" t="e">
        <f t="shared" ca="1" si="72"/>
        <v>#N/A</v>
      </c>
      <c r="AK84" s="86" t="e">
        <f ca="1">IF(AH84=0,"",AJ84+VLOOKUP(AH84,Code!$B$2:$C$6,2,FALSE))</f>
        <v>#N/A</v>
      </c>
      <c r="AL84" s="143" t="e">
        <f ca="1">IF(AH84=0,"",IF(I84="F",G84&amp;" "&amp;VLOOKUP(AK84,Person!D:I,2,FALSE),G84&amp;" "&amp;VLOOKUP(AK84,Person!D:I,4,FALSE)))</f>
        <v>#N/A</v>
      </c>
      <c r="AM84" s="89"/>
      <c r="AN84" s="89"/>
      <c r="AO84" s="89"/>
      <c r="AP84" s="89"/>
      <c r="AQ84" s="89"/>
      <c r="AR84" s="89"/>
      <c r="AS84" s="88"/>
      <c r="AT84" s="189">
        <v>2</v>
      </c>
      <c r="AU84" s="147" t="str">
        <f>VLOOKUP(AT84,Code!$B$51:$D$55,2,FALSE)</f>
        <v>Behaviour_1</v>
      </c>
      <c r="AV84" s="88">
        <f ca="1">RANDBETWEEN(1,VLOOKUP(AT84,Code!$B$51:$D$55,3,FALSE))</f>
        <v>3</v>
      </c>
      <c r="AW84" s="89"/>
      <c r="AX84" s="143" t="str">
        <f t="shared" ca="1" si="61"/>
        <v xml:space="preserve"> He shows good citizenship by assisting other students find errors in their work. This demonstrates secure subject understanding.</v>
      </c>
      <c r="AY84" s="88"/>
      <c r="AZ84" s="88"/>
      <c r="BA84" s="188" t="s">
        <v>26</v>
      </c>
      <c r="BB84" s="84" t="e">
        <f>HLOOKUP(Report!BA84,Homework!$I$2:$L$3,2,FALSE)</f>
        <v>#N/A</v>
      </c>
      <c r="BC84" s="85" t="e">
        <f t="shared" ca="1" si="73"/>
        <v>#N/A</v>
      </c>
      <c r="BD84" s="86" t="e">
        <f ca="1">IF(BA84=0,"",BC84+VLOOKUP(BA84,Code!$B$2:$C$6,2,FALSE))</f>
        <v>#N/A</v>
      </c>
      <c r="BE84" s="86" t="e">
        <f ca="1">IF(AND(VLOOKUP(BD84,Homework!D:J,2,FALSE)="'s ",RIGHT(G84,1)="s"),"' ",IF(VLOOKUP(BD84,Homework!D:J,2,FALSE)="'s ","'s "," "))</f>
        <v>#N/A</v>
      </c>
      <c r="BF84" s="87" t="e">
        <f ca="1">IF(BA84=0,"",IF(I84="F"," "&amp;G84&amp;BE84&amp;VLOOKUP(BD84,Homework!D:J,3,FALSE)," "&amp;G84&amp;BE84&amp;VLOOKUP(BD84,Homework!D:J,5,FALSE)))</f>
        <v>#N/A</v>
      </c>
      <c r="BG84" s="87"/>
      <c r="BH84" s="87"/>
      <c r="BI84" s="87"/>
      <c r="BJ84" s="87"/>
      <c r="BK84" s="87"/>
      <c r="BL84" s="87"/>
      <c r="BM84" s="88"/>
      <c r="BN84" s="88"/>
      <c r="BO84" s="184" t="s">
        <v>26</v>
      </c>
      <c r="BP84" s="185" t="e">
        <f>VLOOKUP(BO84,Code!$B$45:$D$48,2,FALSE)</f>
        <v>#N/A</v>
      </c>
      <c r="BQ84" s="186" t="e">
        <f>VLOOKUP(BO84,Code!$B$45:$D$48,3,FALSE)</f>
        <v>#N/A</v>
      </c>
      <c r="BR84" s="186" t="e">
        <f t="shared" ca="1" si="74"/>
        <v>#N/A</v>
      </c>
      <c r="BS84" s="186"/>
      <c r="BT84" s="187" t="s">
        <v>219</v>
      </c>
      <c r="BU84" s="187" t="s">
        <v>220</v>
      </c>
      <c r="BV84" s="187" t="s">
        <v>225</v>
      </c>
      <c r="BW84" s="195"/>
      <c r="BX84" s="195"/>
      <c r="BY84" s="157" t="str">
        <f t="shared" ca="1" si="75"/>
        <v/>
      </c>
      <c r="BZ84" s="157" t="str">
        <f t="shared" ca="1" si="76"/>
        <v/>
      </c>
      <c r="CA84" s="132" t="str">
        <f t="shared" ca="1" si="62"/>
        <v xml:space="preserve"> </v>
      </c>
      <c r="CB84" s="88"/>
      <c r="CC84" s="124">
        <v>76</v>
      </c>
      <c r="CD84" s="125" t="e">
        <f>HLOOKUP(Report!CC84,Behaviour!$H$2:$K$3,2,FALSE)</f>
        <v>#N/A</v>
      </c>
      <c r="CE84" s="126" t="e">
        <f t="shared" ca="1" si="77"/>
        <v>#N/A</v>
      </c>
      <c r="CF84" s="127" t="e">
        <f ca="1">CE84+VLOOKUP(CC84,Code!$B$2:$C$6,2,FALSE)</f>
        <v>#N/A</v>
      </c>
      <c r="CG84" s="128" t="e">
        <f ca="1">IF(CC84=0,"",IF(I84="F",AC84&amp;" "&amp;VLOOKUP(CF84,Behaviour!D:I,2,FALSE)&amp;" ",AC84&amp;" "&amp;VLOOKUP(CF84,Behaviour!D:I,4,FALSE)&amp;" "))</f>
        <v>#N/A</v>
      </c>
      <c r="CH84" s="89"/>
      <c r="CI84" s="89"/>
      <c r="CJ84" s="266" t="s">
        <v>26</v>
      </c>
      <c r="CK84" s="266"/>
      <c r="CL84" s="89" t="e">
        <f>IF(CJ84=0,"",VLOOKUP(CJ84,Code!$B$59:$D$61,2,FALSE))</f>
        <v>#N/A</v>
      </c>
      <c r="CM84" s="89" t="e">
        <f>IF(CJ84=0,"",VLOOKUP(CJ84,Code!$B$59:$D$61,3,FALSE))</f>
        <v>#N/A</v>
      </c>
      <c r="CN84" s="89" t="e">
        <f t="shared" ca="1" si="78"/>
        <v>#N/A</v>
      </c>
      <c r="CO84" s="89" t="e">
        <f t="shared" ca="1" si="63"/>
        <v>#N/A</v>
      </c>
      <c r="CP84" s="89" t="e">
        <f t="shared" ca="1" si="64"/>
        <v>#N/A</v>
      </c>
      <c r="CQ84" s="89" t="e">
        <f t="shared" ca="1" si="79"/>
        <v>#N/A</v>
      </c>
      <c r="CR84" s="89" t="str">
        <f t="shared" ca="1" si="80"/>
        <v/>
      </c>
      <c r="CS84" s="89"/>
      <c r="CT84" s="89"/>
      <c r="CU84" s="89" t="str">
        <f t="shared" ca="1" si="81"/>
        <v/>
      </c>
      <c r="CV84" s="89"/>
      <c r="CW84" s="89"/>
      <c r="CX84" s="183" t="str">
        <f t="shared" ca="1" si="82"/>
        <v/>
      </c>
      <c r="CY84" s="22" t="e">
        <f t="shared" ca="1" si="83"/>
        <v>#VALUE!</v>
      </c>
      <c r="CZ84" s="22"/>
      <c r="DA84" s="22"/>
      <c r="DB84" s="182" t="s">
        <v>26</v>
      </c>
      <c r="DC84" s="108" t="e">
        <f t="shared" ca="1" si="84"/>
        <v>#VALUE!</v>
      </c>
      <c r="DD84" s="112" t="e">
        <f ca="1">VLOOKUP(Report!DC84,Code!$B$24:$C$32,2,FALSE)</f>
        <v>#VALUE!</v>
      </c>
      <c r="DE84" s="108" t="e">
        <f ca="1">VLOOKUP(Report!DC84,Code!$B$24:$D$32,3,FALSE)</f>
        <v>#VALUE!</v>
      </c>
      <c r="DF84" s="108" t="e">
        <f t="shared" ca="1" si="85"/>
        <v>#VALUE!</v>
      </c>
      <c r="DG84" s="108" t="e">
        <f t="shared" ca="1" si="65"/>
        <v>#VALUE!</v>
      </c>
      <c r="DH84" s="169" t="e">
        <f t="shared" ca="1" si="66"/>
        <v>#VALUE!</v>
      </c>
      <c r="DI84" s="170"/>
      <c r="DJ84" s="170"/>
      <c r="DK84" s="170"/>
      <c r="DL84" s="170"/>
      <c r="DM84" s="88"/>
      <c r="DN84" s="88"/>
      <c r="DO84" s="177" t="s">
        <v>26</v>
      </c>
      <c r="DP84" s="178" t="e">
        <f>VLOOKUP(Report!DO84,Code!$B$40:$D$42,2,FALSE)</f>
        <v>#N/A</v>
      </c>
      <c r="DQ84" s="179" t="e">
        <f>VLOOKUP(Report!DO84,Code!$B$40:$D$42,3,FALSE)</f>
        <v>#N/A</v>
      </c>
      <c r="DR84" s="180" t="e">
        <f t="shared" ca="1" si="90"/>
        <v>#N/A</v>
      </c>
      <c r="DS84" s="221"/>
      <c r="DT84" s="222" t="e">
        <f t="shared" ca="1" si="86"/>
        <v>#N/A</v>
      </c>
      <c r="DU84" s="181" t="s">
        <v>208</v>
      </c>
      <c r="DV84" s="181" t="s">
        <v>208</v>
      </c>
      <c r="DW84" s="181" t="s">
        <v>208</v>
      </c>
      <c r="DX84" s="115" t="str">
        <f t="shared" si="87"/>
        <v/>
      </c>
      <c r="DY84" s="115"/>
      <c r="DZ84" s="115"/>
      <c r="EA84" s="115"/>
      <c r="EB84" s="98"/>
      <c r="EC84" s="98" t="str">
        <f t="shared" si="67"/>
        <v/>
      </c>
      <c r="ED84" s="192" t="str">
        <f t="shared" si="89"/>
        <v/>
      </c>
    </row>
    <row r="85" spans="7:134" s="223" customFormat="1" ht="115.5" hidden="1" customHeight="1" thickTop="1" thickBot="1" x14ac:dyDescent="0.45">
      <c r="G85" s="199"/>
      <c r="H85" s="238"/>
      <c r="I85" s="190"/>
      <c r="J85" s="193"/>
      <c r="K85" s="193"/>
      <c r="L85" s="193"/>
      <c r="M85" s="193"/>
      <c r="N85" s="193"/>
      <c r="O85" s="193"/>
      <c r="P85" s="193"/>
      <c r="Q85" s="193"/>
      <c r="R85" s="193"/>
      <c r="S85" s="193"/>
      <c r="T85" s="90"/>
      <c r="U85" s="95" t="str">
        <f t="shared" si="68"/>
        <v>Type_2</v>
      </c>
      <c r="V85" s="254"/>
      <c r="W85" s="255" t="e">
        <f t="shared" ca="1" si="69"/>
        <v>#N/A</v>
      </c>
      <c r="X85" s="255"/>
      <c r="Y85" s="47" t="e">
        <f t="shared" ca="1" si="70"/>
        <v>#N/A</v>
      </c>
      <c r="Z85" s="47" t="e">
        <f t="shared" ca="1" si="71"/>
        <v>#N/A</v>
      </c>
      <c r="AA85" s="47"/>
      <c r="AB85" s="82" t="str">
        <f t="shared" si="57"/>
        <v>he</v>
      </c>
      <c r="AC85" s="82" t="str">
        <f t="shared" si="58"/>
        <v>He</v>
      </c>
      <c r="AD85" s="82" t="str">
        <f t="shared" si="59"/>
        <v>his</v>
      </c>
      <c r="AE85" s="83" t="str">
        <f t="shared" si="60"/>
        <v>His</v>
      </c>
      <c r="AF85" s="94"/>
      <c r="AG85" s="94"/>
      <c r="AH85" s="191" t="s">
        <v>26</v>
      </c>
      <c r="AI85" s="84" t="e">
        <f>HLOOKUP(Report!AH85,Person!$H$2:$L$3,2,FALSE)</f>
        <v>#N/A</v>
      </c>
      <c r="AJ85" s="85" t="e">
        <f t="shared" ca="1" si="72"/>
        <v>#N/A</v>
      </c>
      <c r="AK85" s="86" t="e">
        <f ca="1">IF(AH85=0,"",AJ85+VLOOKUP(AH85,Code!$B$2:$C$6,2,FALSE))</f>
        <v>#N/A</v>
      </c>
      <c r="AL85" s="143" t="e">
        <f ca="1">IF(AH85=0,"",IF(I85="F",G85&amp;" "&amp;VLOOKUP(AK85,Person!D:I,2,FALSE),G85&amp;" "&amp;VLOOKUP(AK85,Person!D:I,4,FALSE)))</f>
        <v>#N/A</v>
      </c>
      <c r="AM85" s="89"/>
      <c r="AN85" s="89"/>
      <c r="AO85" s="89"/>
      <c r="AP85" s="89"/>
      <c r="AQ85" s="89"/>
      <c r="AR85" s="89"/>
      <c r="AS85" s="88"/>
      <c r="AT85" s="189">
        <v>2</v>
      </c>
      <c r="AU85" s="147" t="str">
        <f>VLOOKUP(AT85,Code!$B$51:$D$55,2,FALSE)</f>
        <v>Behaviour_1</v>
      </c>
      <c r="AV85" s="88">
        <f ca="1">RANDBETWEEN(1,VLOOKUP(AT85,Code!$B$51:$D$55,3,FALSE))</f>
        <v>1</v>
      </c>
      <c r="AW85" s="89"/>
      <c r="AX85" s="143" t="str">
        <f t="shared" ca="1" si="61"/>
        <v xml:space="preserve"> He is always willing to help a classmate who has been unable to grasp a concept as quickly as himself. This demonstrates secure subject understanding.</v>
      </c>
      <c r="AY85" s="88"/>
      <c r="AZ85" s="88"/>
      <c r="BA85" s="188" t="s">
        <v>26</v>
      </c>
      <c r="BB85" s="84" t="e">
        <f>HLOOKUP(Report!BA85,Homework!$I$2:$L$3,2,FALSE)</f>
        <v>#N/A</v>
      </c>
      <c r="BC85" s="85" t="e">
        <f t="shared" ca="1" si="73"/>
        <v>#N/A</v>
      </c>
      <c r="BD85" s="86" t="e">
        <f ca="1">IF(BA85=0,"",BC85+VLOOKUP(BA85,Code!$B$2:$C$6,2,FALSE))</f>
        <v>#N/A</v>
      </c>
      <c r="BE85" s="86" t="e">
        <f ca="1">IF(AND(VLOOKUP(BD85,Homework!D:J,2,FALSE)="'s ",RIGHT(G85,1)="s"),"' ",IF(VLOOKUP(BD85,Homework!D:J,2,FALSE)="'s ","'s "," "))</f>
        <v>#N/A</v>
      </c>
      <c r="BF85" s="87" t="e">
        <f ca="1">IF(BA85=0,"",IF(I85="F"," "&amp;G85&amp;BE85&amp;VLOOKUP(BD85,Homework!D:J,3,FALSE)," "&amp;G85&amp;BE85&amp;VLOOKUP(BD85,Homework!D:J,5,FALSE)))</f>
        <v>#N/A</v>
      </c>
      <c r="BG85" s="87"/>
      <c r="BH85" s="87"/>
      <c r="BI85" s="87"/>
      <c r="BJ85" s="87"/>
      <c r="BK85" s="87"/>
      <c r="BL85" s="87"/>
      <c r="BM85" s="88"/>
      <c r="BN85" s="88"/>
      <c r="BO85" s="184" t="s">
        <v>26</v>
      </c>
      <c r="BP85" s="185" t="e">
        <f>VLOOKUP(BO85,Code!$B$45:$D$48,2,FALSE)</f>
        <v>#N/A</v>
      </c>
      <c r="BQ85" s="186" t="e">
        <f>VLOOKUP(BO85,Code!$B$45:$D$48,3,FALSE)</f>
        <v>#N/A</v>
      </c>
      <c r="BR85" s="186" t="e">
        <f t="shared" ca="1" si="74"/>
        <v>#N/A</v>
      </c>
      <c r="BS85" s="186"/>
      <c r="BT85" s="187" t="s">
        <v>219</v>
      </c>
      <c r="BU85" s="187" t="s">
        <v>220</v>
      </c>
      <c r="BV85" s="187" t="s">
        <v>225</v>
      </c>
      <c r="BW85" s="195"/>
      <c r="BX85" s="195"/>
      <c r="BY85" s="157" t="str">
        <f t="shared" ca="1" si="75"/>
        <v/>
      </c>
      <c r="BZ85" s="157" t="str">
        <f t="shared" ca="1" si="76"/>
        <v/>
      </c>
      <c r="CA85" s="132" t="str">
        <f t="shared" ca="1" si="62"/>
        <v xml:space="preserve"> </v>
      </c>
      <c r="CB85" s="88"/>
      <c r="CC85" s="124">
        <v>77</v>
      </c>
      <c r="CD85" s="125" t="e">
        <f>HLOOKUP(Report!CC85,Behaviour!$H$2:$K$3,2,FALSE)</f>
        <v>#N/A</v>
      </c>
      <c r="CE85" s="126" t="e">
        <f t="shared" ca="1" si="77"/>
        <v>#N/A</v>
      </c>
      <c r="CF85" s="127" t="e">
        <f ca="1">CE85+VLOOKUP(CC85,Code!$B$2:$C$6,2,FALSE)</f>
        <v>#N/A</v>
      </c>
      <c r="CG85" s="128" t="e">
        <f ca="1">IF(CC85=0,"",IF(I85="F",AC85&amp;" "&amp;VLOOKUP(CF85,Behaviour!D:I,2,FALSE)&amp;" ",AC85&amp;" "&amp;VLOOKUP(CF85,Behaviour!D:I,4,FALSE)&amp;" "))</f>
        <v>#N/A</v>
      </c>
      <c r="CH85" s="89"/>
      <c r="CI85" s="89"/>
      <c r="CJ85" s="266" t="s">
        <v>26</v>
      </c>
      <c r="CK85" s="266"/>
      <c r="CL85" s="89" t="e">
        <f>IF(CJ85=0,"",VLOOKUP(CJ85,Code!$B$59:$D$61,2,FALSE))</f>
        <v>#N/A</v>
      </c>
      <c r="CM85" s="89" t="e">
        <f>IF(CJ85=0,"",VLOOKUP(CJ85,Code!$B$59:$D$61,3,FALSE))</f>
        <v>#N/A</v>
      </c>
      <c r="CN85" s="89" t="e">
        <f t="shared" ca="1" si="78"/>
        <v>#N/A</v>
      </c>
      <c r="CO85" s="89" t="e">
        <f t="shared" ca="1" si="63"/>
        <v>#N/A</v>
      </c>
      <c r="CP85" s="89" t="e">
        <f t="shared" ca="1" si="64"/>
        <v>#N/A</v>
      </c>
      <c r="CQ85" s="89" t="e">
        <f t="shared" ca="1" si="79"/>
        <v>#N/A</v>
      </c>
      <c r="CR85" s="89" t="str">
        <f t="shared" ca="1" si="80"/>
        <v/>
      </c>
      <c r="CS85" s="89"/>
      <c r="CT85" s="89"/>
      <c r="CU85" s="89" t="str">
        <f t="shared" ca="1" si="81"/>
        <v/>
      </c>
      <c r="CV85" s="89"/>
      <c r="CW85" s="89"/>
      <c r="CX85" s="183" t="str">
        <f t="shared" ca="1" si="82"/>
        <v/>
      </c>
      <c r="CY85" s="22" t="e">
        <f t="shared" ca="1" si="83"/>
        <v>#VALUE!</v>
      </c>
      <c r="CZ85" s="22"/>
      <c r="DA85" s="22"/>
      <c r="DB85" s="182" t="s">
        <v>26</v>
      </c>
      <c r="DC85" s="108" t="e">
        <f t="shared" ca="1" si="84"/>
        <v>#VALUE!</v>
      </c>
      <c r="DD85" s="112" t="e">
        <f ca="1">VLOOKUP(Report!DC85,Code!$B$24:$C$32,2,FALSE)</f>
        <v>#VALUE!</v>
      </c>
      <c r="DE85" s="108" t="e">
        <f ca="1">VLOOKUP(Report!DC85,Code!$B$24:$D$32,3,FALSE)</f>
        <v>#VALUE!</v>
      </c>
      <c r="DF85" s="108" t="e">
        <f t="shared" ca="1" si="85"/>
        <v>#VALUE!</v>
      </c>
      <c r="DG85" s="108" t="e">
        <f t="shared" ca="1" si="65"/>
        <v>#VALUE!</v>
      </c>
      <c r="DH85" s="169" t="e">
        <f t="shared" ca="1" si="66"/>
        <v>#VALUE!</v>
      </c>
      <c r="DI85" s="170"/>
      <c r="DJ85" s="170"/>
      <c r="DK85" s="170"/>
      <c r="DL85" s="170"/>
      <c r="DM85" s="88"/>
      <c r="DN85" s="88"/>
      <c r="DO85" s="177" t="s">
        <v>26</v>
      </c>
      <c r="DP85" s="178" t="e">
        <f>VLOOKUP(Report!DO85,Code!$B$40:$D$42,2,FALSE)</f>
        <v>#N/A</v>
      </c>
      <c r="DQ85" s="179" t="e">
        <f>VLOOKUP(Report!DO85,Code!$B$40:$D$42,3,FALSE)</f>
        <v>#N/A</v>
      </c>
      <c r="DR85" s="180" t="e">
        <f t="shared" ca="1" si="90"/>
        <v>#N/A</v>
      </c>
      <c r="DS85" s="221"/>
      <c r="DT85" s="222" t="e">
        <f t="shared" ca="1" si="86"/>
        <v>#N/A</v>
      </c>
      <c r="DU85" s="181" t="s">
        <v>208</v>
      </c>
      <c r="DV85" s="181" t="s">
        <v>208</v>
      </c>
      <c r="DW85" s="181" t="s">
        <v>208</v>
      </c>
      <c r="DX85" s="115" t="str">
        <f t="shared" si="87"/>
        <v/>
      </c>
      <c r="DY85" s="115"/>
      <c r="DZ85" s="115"/>
      <c r="EA85" s="115"/>
      <c r="EB85" s="98"/>
      <c r="EC85" s="98" t="str">
        <f t="shared" si="67"/>
        <v/>
      </c>
      <c r="ED85" s="192" t="str">
        <f t="shared" si="89"/>
        <v/>
      </c>
    </row>
    <row r="86" spans="7:134" s="223" customFormat="1" ht="115.5" hidden="1" customHeight="1" thickTop="1" thickBot="1" x14ac:dyDescent="0.45">
      <c r="G86" s="199"/>
      <c r="H86" s="238"/>
      <c r="I86" s="190"/>
      <c r="J86" s="193"/>
      <c r="K86" s="193"/>
      <c r="L86" s="193"/>
      <c r="M86" s="193"/>
      <c r="N86" s="193"/>
      <c r="O86" s="193"/>
      <c r="P86" s="193"/>
      <c r="Q86" s="193"/>
      <c r="R86" s="193"/>
      <c r="S86" s="193"/>
      <c r="T86" s="90"/>
      <c r="U86" s="95" t="str">
        <f t="shared" si="68"/>
        <v>Type_2</v>
      </c>
      <c r="V86" s="254"/>
      <c r="W86" s="255" t="e">
        <f t="shared" ca="1" si="69"/>
        <v>#N/A</v>
      </c>
      <c r="X86" s="255"/>
      <c r="Y86" s="47" t="e">
        <f t="shared" ca="1" si="70"/>
        <v>#N/A</v>
      </c>
      <c r="Z86" s="47" t="e">
        <f t="shared" ca="1" si="71"/>
        <v>#N/A</v>
      </c>
      <c r="AA86" s="47"/>
      <c r="AB86" s="82" t="str">
        <f t="shared" si="57"/>
        <v>he</v>
      </c>
      <c r="AC86" s="82" t="str">
        <f t="shared" si="58"/>
        <v>He</v>
      </c>
      <c r="AD86" s="82" t="str">
        <f t="shared" si="59"/>
        <v>his</v>
      </c>
      <c r="AE86" s="83" t="str">
        <f t="shared" si="60"/>
        <v>His</v>
      </c>
      <c r="AF86" s="94"/>
      <c r="AG86" s="94"/>
      <c r="AH86" s="191" t="s">
        <v>26</v>
      </c>
      <c r="AI86" s="84" t="e">
        <f>HLOOKUP(Report!AH86,Person!$H$2:$L$3,2,FALSE)</f>
        <v>#N/A</v>
      </c>
      <c r="AJ86" s="85" t="e">
        <f t="shared" ca="1" si="72"/>
        <v>#N/A</v>
      </c>
      <c r="AK86" s="86" t="e">
        <f ca="1">IF(AH86=0,"",AJ86+VLOOKUP(AH86,Code!$B$2:$C$6,2,FALSE))</f>
        <v>#N/A</v>
      </c>
      <c r="AL86" s="143" t="e">
        <f ca="1">IF(AH86=0,"",IF(I86="F",G86&amp;" "&amp;VLOOKUP(AK86,Person!D:I,2,FALSE),G86&amp;" "&amp;VLOOKUP(AK86,Person!D:I,4,FALSE)))</f>
        <v>#N/A</v>
      </c>
      <c r="AM86" s="89"/>
      <c r="AN86" s="89"/>
      <c r="AO86" s="89"/>
      <c r="AP86" s="89"/>
      <c r="AQ86" s="89"/>
      <c r="AR86" s="89"/>
      <c r="AS86" s="88"/>
      <c r="AT86" s="189">
        <v>2</v>
      </c>
      <c r="AU86" s="147" t="str">
        <f>VLOOKUP(AT86,Code!$B$51:$D$55,2,FALSE)</f>
        <v>Behaviour_1</v>
      </c>
      <c r="AV86" s="88">
        <f ca="1">RANDBETWEEN(1,VLOOKUP(AT86,Code!$B$51:$D$55,3,FALSE))</f>
        <v>3</v>
      </c>
      <c r="AW86" s="89"/>
      <c r="AX86" s="143" t="str">
        <f t="shared" ca="1" si="61"/>
        <v xml:space="preserve"> He shows good citizenship by assisting other students find errors in their work. This demonstrates secure subject understanding.</v>
      </c>
      <c r="AY86" s="88"/>
      <c r="AZ86" s="88"/>
      <c r="BA86" s="188" t="s">
        <v>26</v>
      </c>
      <c r="BB86" s="84" t="e">
        <f>HLOOKUP(Report!BA86,Homework!$I$2:$L$3,2,FALSE)</f>
        <v>#N/A</v>
      </c>
      <c r="BC86" s="85" t="e">
        <f t="shared" ca="1" si="73"/>
        <v>#N/A</v>
      </c>
      <c r="BD86" s="86" t="e">
        <f ca="1">IF(BA86=0,"",BC86+VLOOKUP(BA86,Code!$B$2:$C$6,2,FALSE))</f>
        <v>#N/A</v>
      </c>
      <c r="BE86" s="86" t="e">
        <f ca="1">IF(AND(VLOOKUP(BD86,Homework!D:J,2,FALSE)="'s ",RIGHT(G86,1)="s"),"' ",IF(VLOOKUP(BD86,Homework!D:J,2,FALSE)="'s ","'s "," "))</f>
        <v>#N/A</v>
      </c>
      <c r="BF86" s="87" t="e">
        <f ca="1">IF(BA86=0,"",IF(I86="F"," "&amp;G86&amp;BE86&amp;VLOOKUP(BD86,Homework!D:J,3,FALSE)," "&amp;G86&amp;BE86&amp;VLOOKUP(BD86,Homework!D:J,5,FALSE)))</f>
        <v>#N/A</v>
      </c>
      <c r="BG86" s="87"/>
      <c r="BH86" s="87"/>
      <c r="BI86" s="87"/>
      <c r="BJ86" s="87"/>
      <c r="BK86" s="87"/>
      <c r="BL86" s="87"/>
      <c r="BM86" s="88"/>
      <c r="BN86" s="88"/>
      <c r="BO86" s="184" t="s">
        <v>26</v>
      </c>
      <c r="BP86" s="185" t="e">
        <f>VLOOKUP(BO86,Code!$B$45:$D$48,2,FALSE)</f>
        <v>#N/A</v>
      </c>
      <c r="BQ86" s="186" t="e">
        <f>VLOOKUP(BO86,Code!$B$45:$D$48,3,FALSE)</f>
        <v>#N/A</v>
      </c>
      <c r="BR86" s="186" t="e">
        <f t="shared" ca="1" si="74"/>
        <v>#N/A</v>
      </c>
      <c r="BS86" s="186"/>
      <c r="BT86" s="187" t="s">
        <v>219</v>
      </c>
      <c r="BU86" s="187" t="s">
        <v>220</v>
      </c>
      <c r="BV86" s="187" t="s">
        <v>225</v>
      </c>
      <c r="BW86" s="195"/>
      <c r="BX86" s="195"/>
      <c r="BY86" s="157" t="str">
        <f t="shared" ca="1" si="75"/>
        <v/>
      </c>
      <c r="BZ86" s="157" t="str">
        <f t="shared" ca="1" si="76"/>
        <v/>
      </c>
      <c r="CA86" s="132" t="str">
        <f t="shared" ca="1" si="62"/>
        <v xml:space="preserve"> </v>
      </c>
      <c r="CB86" s="88"/>
      <c r="CC86" s="124">
        <v>78</v>
      </c>
      <c r="CD86" s="125" t="e">
        <f>HLOOKUP(Report!CC86,Behaviour!$H$2:$K$3,2,FALSE)</f>
        <v>#N/A</v>
      </c>
      <c r="CE86" s="126" t="e">
        <f t="shared" ca="1" si="77"/>
        <v>#N/A</v>
      </c>
      <c r="CF86" s="127" t="e">
        <f ca="1">CE86+VLOOKUP(CC86,Code!$B$2:$C$6,2,FALSE)</f>
        <v>#N/A</v>
      </c>
      <c r="CG86" s="128" t="e">
        <f ca="1">IF(CC86=0,"",IF(I86="F",AC86&amp;" "&amp;VLOOKUP(CF86,Behaviour!D:I,2,FALSE)&amp;" ",AC86&amp;" "&amp;VLOOKUP(CF86,Behaviour!D:I,4,FALSE)&amp;" "))</f>
        <v>#N/A</v>
      </c>
      <c r="CH86" s="89"/>
      <c r="CI86" s="89"/>
      <c r="CJ86" s="266" t="s">
        <v>26</v>
      </c>
      <c r="CK86" s="266"/>
      <c r="CL86" s="89" t="e">
        <f>IF(CJ86=0,"",VLOOKUP(CJ86,Code!$B$59:$D$61,2,FALSE))</f>
        <v>#N/A</v>
      </c>
      <c r="CM86" s="89" t="e">
        <f>IF(CJ86=0,"",VLOOKUP(CJ86,Code!$B$59:$D$61,3,FALSE))</f>
        <v>#N/A</v>
      </c>
      <c r="CN86" s="89" t="e">
        <f t="shared" ca="1" si="78"/>
        <v>#N/A</v>
      </c>
      <c r="CO86" s="89" t="e">
        <f t="shared" ca="1" si="63"/>
        <v>#N/A</v>
      </c>
      <c r="CP86" s="89" t="e">
        <f t="shared" ca="1" si="64"/>
        <v>#N/A</v>
      </c>
      <c r="CQ86" s="89" t="e">
        <f t="shared" ca="1" si="79"/>
        <v>#N/A</v>
      </c>
      <c r="CR86" s="89" t="str">
        <f t="shared" ca="1" si="80"/>
        <v/>
      </c>
      <c r="CS86" s="89"/>
      <c r="CT86" s="89"/>
      <c r="CU86" s="89" t="str">
        <f t="shared" ca="1" si="81"/>
        <v/>
      </c>
      <c r="CV86" s="89"/>
      <c r="CW86" s="89"/>
      <c r="CX86" s="183" t="str">
        <f t="shared" ca="1" si="82"/>
        <v/>
      </c>
      <c r="CY86" s="22" t="e">
        <f t="shared" ca="1" si="83"/>
        <v>#VALUE!</v>
      </c>
      <c r="CZ86" s="22"/>
      <c r="DA86" s="22"/>
      <c r="DB86" s="182" t="s">
        <v>26</v>
      </c>
      <c r="DC86" s="108" t="e">
        <f t="shared" ca="1" si="84"/>
        <v>#VALUE!</v>
      </c>
      <c r="DD86" s="112" t="e">
        <f ca="1">VLOOKUP(Report!DC86,Code!$B$24:$C$32,2,FALSE)</f>
        <v>#VALUE!</v>
      </c>
      <c r="DE86" s="108" t="e">
        <f ca="1">VLOOKUP(Report!DC86,Code!$B$24:$D$32,3,FALSE)</f>
        <v>#VALUE!</v>
      </c>
      <c r="DF86" s="108" t="e">
        <f t="shared" ca="1" si="85"/>
        <v>#VALUE!</v>
      </c>
      <c r="DG86" s="108" t="e">
        <f t="shared" ca="1" si="65"/>
        <v>#VALUE!</v>
      </c>
      <c r="DH86" s="169" t="e">
        <f t="shared" ca="1" si="66"/>
        <v>#VALUE!</v>
      </c>
      <c r="DI86" s="170"/>
      <c r="DJ86" s="170"/>
      <c r="DK86" s="170"/>
      <c r="DL86" s="170"/>
      <c r="DM86" s="88"/>
      <c r="DN86" s="88"/>
      <c r="DO86" s="177" t="s">
        <v>26</v>
      </c>
      <c r="DP86" s="178" t="e">
        <f>VLOOKUP(Report!DO86,Code!$B$40:$D$42,2,FALSE)</f>
        <v>#N/A</v>
      </c>
      <c r="DQ86" s="179" t="e">
        <f>VLOOKUP(Report!DO86,Code!$B$40:$D$42,3,FALSE)</f>
        <v>#N/A</v>
      </c>
      <c r="DR86" s="180" t="e">
        <f t="shared" ca="1" si="90"/>
        <v>#N/A</v>
      </c>
      <c r="DS86" s="221"/>
      <c r="DT86" s="222" t="e">
        <f t="shared" ca="1" si="86"/>
        <v>#N/A</v>
      </c>
      <c r="DU86" s="181" t="s">
        <v>208</v>
      </c>
      <c r="DV86" s="181" t="s">
        <v>208</v>
      </c>
      <c r="DW86" s="181" t="s">
        <v>208</v>
      </c>
      <c r="DX86" s="115" t="str">
        <f t="shared" si="87"/>
        <v/>
      </c>
      <c r="DY86" s="115"/>
      <c r="DZ86" s="115"/>
      <c r="EA86" s="115"/>
      <c r="EB86" s="98"/>
      <c r="EC86" s="98" t="str">
        <f t="shared" si="67"/>
        <v/>
      </c>
      <c r="ED86" s="192" t="str">
        <f t="shared" si="89"/>
        <v/>
      </c>
    </row>
    <row r="87" spans="7:134" s="223" customFormat="1" ht="115.5" hidden="1" customHeight="1" thickTop="1" thickBot="1" x14ac:dyDescent="0.45">
      <c r="G87" s="199"/>
      <c r="H87" s="238"/>
      <c r="I87" s="190"/>
      <c r="J87" s="193"/>
      <c r="K87" s="193"/>
      <c r="L87" s="193"/>
      <c r="M87" s="193"/>
      <c r="N87" s="193"/>
      <c r="O87" s="193"/>
      <c r="P87" s="193"/>
      <c r="Q87" s="193"/>
      <c r="R87" s="193"/>
      <c r="S87" s="193"/>
      <c r="T87" s="90"/>
      <c r="U87" s="95" t="str">
        <f t="shared" si="68"/>
        <v>Type_2</v>
      </c>
      <c r="V87" s="254"/>
      <c r="W87" s="255" t="e">
        <f t="shared" ca="1" si="69"/>
        <v>#N/A</v>
      </c>
      <c r="X87" s="255"/>
      <c r="Y87" s="47" t="e">
        <f t="shared" ca="1" si="70"/>
        <v>#N/A</v>
      </c>
      <c r="Z87" s="47" t="e">
        <f t="shared" ca="1" si="71"/>
        <v>#N/A</v>
      </c>
      <c r="AA87" s="47"/>
      <c r="AB87" s="82" t="str">
        <f t="shared" si="57"/>
        <v>he</v>
      </c>
      <c r="AC87" s="82" t="str">
        <f t="shared" si="58"/>
        <v>He</v>
      </c>
      <c r="AD87" s="82" t="str">
        <f t="shared" si="59"/>
        <v>his</v>
      </c>
      <c r="AE87" s="83" t="str">
        <f t="shared" si="60"/>
        <v>His</v>
      </c>
      <c r="AF87" s="94"/>
      <c r="AG87" s="94"/>
      <c r="AH87" s="191" t="s">
        <v>26</v>
      </c>
      <c r="AI87" s="84" t="e">
        <f>HLOOKUP(Report!AH87,Person!$H$2:$L$3,2,FALSE)</f>
        <v>#N/A</v>
      </c>
      <c r="AJ87" s="85" t="e">
        <f t="shared" ca="1" si="72"/>
        <v>#N/A</v>
      </c>
      <c r="AK87" s="86" t="e">
        <f ca="1">IF(AH87=0,"",AJ87+VLOOKUP(AH87,Code!$B$2:$C$6,2,FALSE))</f>
        <v>#N/A</v>
      </c>
      <c r="AL87" s="143" t="e">
        <f ca="1">IF(AH87=0,"",IF(I87="F",G87&amp;" "&amp;VLOOKUP(AK87,Person!D:I,2,FALSE),G87&amp;" "&amp;VLOOKUP(AK87,Person!D:I,4,FALSE)))</f>
        <v>#N/A</v>
      </c>
      <c r="AM87" s="89"/>
      <c r="AN87" s="89"/>
      <c r="AO87" s="89"/>
      <c r="AP87" s="89"/>
      <c r="AQ87" s="89"/>
      <c r="AR87" s="89"/>
      <c r="AS87" s="88"/>
      <c r="AT87" s="189">
        <v>2</v>
      </c>
      <c r="AU87" s="147" t="str">
        <f>VLOOKUP(AT87,Code!$B$51:$D$55,2,FALSE)</f>
        <v>Behaviour_1</v>
      </c>
      <c r="AV87" s="88">
        <f ca="1">RANDBETWEEN(1,VLOOKUP(AT87,Code!$B$51:$D$55,3,FALSE))</f>
        <v>1</v>
      </c>
      <c r="AW87" s="89"/>
      <c r="AX87" s="143" t="str">
        <f t="shared" ca="1" si="61"/>
        <v xml:space="preserve"> He is always willing to help a classmate who has been unable to grasp a concept as quickly as himself. This demonstrates secure subject understanding.</v>
      </c>
      <c r="AY87" s="88"/>
      <c r="AZ87" s="88"/>
      <c r="BA87" s="188" t="s">
        <v>26</v>
      </c>
      <c r="BB87" s="84" t="e">
        <f>HLOOKUP(Report!BA87,Homework!$I$2:$L$3,2,FALSE)</f>
        <v>#N/A</v>
      </c>
      <c r="BC87" s="85" t="e">
        <f t="shared" ca="1" si="73"/>
        <v>#N/A</v>
      </c>
      <c r="BD87" s="86" t="e">
        <f ca="1">IF(BA87=0,"",BC87+VLOOKUP(BA87,Code!$B$2:$C$6,2,FALSE))</f>
        <v>#N/A</v>
      </c>
      <c r="BE87" s="86" t="e">
        <f ca="1">IF(AND(VLOOKUP(BD87,Homework!D:J,2,FALSE)="'s ",RIGHT(G87,1)="s"),"' ",IF(VLOOKUP(BD87,Homework!D:J,2,FALSE)="'s ","'s "," "))</f>
        <v>#N/A</v>
      </c>
      <c r="BF87" s="87" t="e">
        <f ca="1">IF(BA87=0,"",IF(I87="F"," "&amp;G87&amp;BE87&amp;VLOOKUP(BD87,Homework!D:J,3,FALSE)," "&amp;G87&amp;BE87&amp;VLOOKUP(BD87,Homework!D:J,5,FALSE)))</f>
        <v>#N/A</v>
      </c>
      <c r="BG87" s="87"/>
      <c r="BH87" s="87"/>
      <c r="BI87" s="87"/>
      <c r="BJ87" s="87"/>
      <c r="BK87" s="87"/>
      <c r="BL87" s="87"/>
      <c r="BM87" s="88"/>
      <c r="BN87" s="88"/>
      <c r="BO87" s="184" t="s">
        <v>26</v>
      </c>
      <c r="BP87" s="185" t="e">
        <f>VLOOKUP(BO87,Code!$B$45:$D$48,2,FALSE)</f>
        <v>#N/A</v>
      </c>
      <c r="BQ87" s="186" t="e">
        <f>VLOOKUP(BO87,Code!$B$45:$D$48,3,FALSE)</f>
        <v>#N/A</v>
      </c>
      <c r="BR87" s="186" t="e">
        <f t="shared" ca="1" si="74"/>
        <v>#N/A</v>
      </c>
      <c r="BS87" s="186"/>
      <c r="BT87" s="187" t="s">
        <v>219</v>
      </c>
      <c r="BU87" s="187" t="s">
        <v>220</v>
      </c>
      <c r="BV87" s="187" t="s">
        <v>225</v>
      </c>
      <c r="BW87" s="195"/>
      <c r="BX87" s="195"/>
      <c r="BY87" s="157" t="str">
        <f t="shared" ca="1" si="75"/>
        <v/>
      </c>
      <c r="BZ87" s="157" t="str">
        <f t="shared" ca="1" si="76"/>
        <v/>
      </c>
      <c r="CA87" s="132" t="str">
        <f t="shared" ca="1" si="62"/>
        <v xml:space="preserve"> </v>
      </c>
      <c r="CB87" s="88"/>
      <c r="CC87" s="124">
        <v>79</v>
      </c>
      <c r="CD87" s="125" t="e">
        <f>HLOOKUP(Report!CC87,Behaviour!$H$2:$K$3,2,FALSE)</f>
        <v>#N/A</v>
      </c>
      <c r="CE87" s="126" t="e">
        <f t="shared" ca="1" si="77"/>
        <v>#N/A</v>
      </c>
      <c r="CF87" s="127" t="e">
        <f ca="1">CE87+VLOOKUP(CC87,Code!$B$2:$C$6,2,FALSE)</f>
        <v>#N/A</v>
      </c>
      <c r="CG87" s="128" t="e">
        <f ca="1">IF(CC87=0,"",IF(I87="F",AC87&amp;" "&amp;VLOOKUP(CF87,Behaviour!D:I,2,FALSE)&amp;" ",AC87&amp;" "&amp;VLOOKUP(CF87,Behaviour!D:I,4,FALSE)&amp;" "))</f>
        <v>#N/A</v>
      </c>
      <c r="CH87" s="89"/>
      <c r="CI87" s="89"/>
      <c r="CJ87" s="266" t="s">
        <v>26</v>
      </c>
      <c r="CK87" s="266"/>
      <c r="CL87" s="89" t="e">
        <f>IF(CJ87=0,"",VLOOKUP(CJ87,Code!$B$59:$D$61,2,FALSE))</f>
        <v>#N/A</v>
      </c>
      <c r="CM87" s="89" t="e">
        <f>IF(CJ87=0,"",VLOOKUP(CJ87,Code!$B$59:$D$61,3,FALSE))</f>
        <v>#N/A</v>
      </c>
      <c r="CN87" s="89" t="e">
        <f t="shared" ca="1" si="78"/>
        <v>#N/A</v>
      </c>
      <c r="CO87" s="89" t="e">
        <f t="shared" ca="1" si="63"/>
        <v>#N/A</v>
      </c>
      <c r="CP87" s="89" t="e">
        <f t="shared" ca="1" si="64"/>
        <v>#N/A</v>
      </c>
      <c r="CQ87" s="89" t="e">
        <f t="shared" ca="1" si="79"/>
        <v>#N/A</v>
      </c>
      <c r="CR87" s="89" t="str">
        <f t="shared" ca="1" si="80"/>
        <v/>
      </c>
      <c r="CS87" s="89"/>
      <c r="CT87" s="89"/>
      <c r="CU87" s="89" t="str">
        <f t="shared" ca="1" si="81"/>
        <v/>
      </c>
      <c r="CV87" s="89"/>
      <c r="CW87" s="89"/>
      <c r="CX87" s="183" t="str">
        <f t="shared" ca="1" si="82"/>
        <v/>
      </c>
      <c r="CY87" s="22" t="e">
        <f t="shared" ca="1" si="83"/>
        <v>#VALUE!</v>
      </c>
      <c r="CZ87" s="22"/>
      <c r="DA87" s="22"/>
      <c r="DB87" s="182" t="s">
        <v>26</v>
      </c>
      <c r="DC87" s="108" t="e">
        <f t="shared" ca="1" si="84"/>
        <v>#VALUE!</v>
      </c>
      <c r="DD87" s="112" t="e">
        <f ca="1">VLOOKUP(Report!DC87,Code!$B$24:$C$32,2,FALSE)</f>
        <v>#VALUE!</v>
      </c>
      <c r="DE87" s="108" t="e">
        <f ca="1">VLOOKUP(Report!DC87,Code!$B$24:$D$32,3,FALSE)</f>
        <v>#VALUE!</v>
      </c>
      <c r="DF87" s="108" t="e">
        <f t="shared" ca="1" si="85"/>
        <v>#VALUE!</v>
      </c>
      <c r="DG87" s="108" t="e">
        <f t="shared" ca="1" si="65"/>
        <v>#VALUE!</v>
      </c>
      <c r="DH87" s="169" t="e">
        <f t="shared" ca="1" si="66"/>
        <v>#VALUE!</v>
      </c>
      <c r="DI87" s="170"/>
      <c r="DJ87" s="170"/>
      <c r="DK87" s="170"/>
      <c r="DL87" s="170"/>
      <c r="DM87" s="88"/>
      <c r="DN87" s="88"/>
      <c r="DO87" s="177" t="s">
        <v>26</v>
      </c>
      <c r="DP87" s="178" t="e">
        <f>VLOOKUP(Report!DO87,Code!$B$40:$D$42,2,FALSE)</f>
        <v>#N/A</v>
      </c>
      <c r="DQ87" s="179" t="e">
        <f>VLOOKUP(Report!DO87,Code!$B$40:$D$42,3,FALSE)</f>
        <v>#N/A</v>
      </c>
      <c r="DR87" s="180" t="e">
        <f t="shared" ca="1" si="90"/>
        <v>#N/A</v>
      </c>
      <c r="DS87" s="221"/>
      <c r="DT87" s="222" t="e">
        <f t="shared" ca="1" si="86"/>
        <v>#N/A</v>
      </c>
      <c r="DU87" s="181" t="s">
        <v>208</v>
      </c>
      <c r="DV87" s="181" t="s">
        <v>208</v>
      </c>
      <c r="DW87" s="181" t="s">
        <v>208</v>
      </c>
      <c r="DX87" s="115" t="str">
        <f t="shared" si="87"/>
        <v/>
      </c>
      <c r="DY87" s="115"/>
      <c r="DZ87" s="115"/>
      <c r="EA87" s="115"/>
      <c r="EB87" s="98"/>
      <c r="EC87" s="98" t="str">
        <f t="shared" si="67"/>
        <v/>
      </c>
      <c r="ED87" s="192" t="str">
        <f t="shared" si="89"/>
        <v/>
      </c>
    </row>
    <row r="88" spans="7:134" s="223" customFormat="1" ht="115.5" hidden="1" customHeight="1" thickTop="1" thickBot="1" x14ac:dyDescent="0.45">
      <c r="G88" s="199"/>
      <c r="H88" s="238"/>
      <c r="I88" s="190"/>
      <c r="J88" s="193"/>
      <c r="K88" s="193"/>
      <c r="L88" s="193"/>
      <c r="M88" s="193"/>
      <c r="N88" s="193"/>
      <c r="O88" s="193"/>
      <c r="P88" s="193"/>
      <c r="Q88" s="193"/>
      <c r="R88" s="193"/>
      <c r="S88" s="193"/>
      <c r="T88" s="90"/>
      <c r="U88" s="95" t="str">
        <f t="shared" si="68"/>
        <v>Type_2</v>
      </c>
      <c r="V88" s="254"/>
      <c r="W88" s="255" t="e">
        <f t="shared" ca="1" si="69"/>
        <v>#N/A</v>
      </c>
      <c r="X88" s="255"/>
      <c r="Y88" s="47" t="e">
        <f t="shared" ca="1" si="70"/>
        <v>#N/A</v>
      </c>
      <c r="Z88" s="47" t="e">
        <f t="shared" ca="1" si="71"/>
        <v>#N/A</v>
      </c>
      <c r="AA88" s="47"/>
      <c r="AB88" s="82" t="str">
        <f t="shared" si="57"/>
        <v>he</v>
      </c>
      <c r="AC88" s="82" t="str">
        <f t="shared" si="58"/>
        <v>He</v>
      </c>
      <c r="AD88" s="82" t="str">
        <f t="shared" si="59"/>
        <v>his</v>
      </c>
      <c r="AE88" s="83" t="str">
        <f t="shared" si="60"/>
        <v>His</v>
      </c>
      <c r="AF88" s="94"/>
      <c r="AG88" s="94"/>
      <c r="AH88" s="191" t="s">
        <v>26</v>
      </c>
      <c r="AI88" s="84" t="e">
        <f>HLOOKUP(Report!AH88,Person!$H$2:$L$3,2,FALSE)</f>
        <v>#N/A</v>
      </c>
      <c r="AJ88" s="85" t="e">
        <f t="shared" ca="1" si="72"/>
        <v>#N/A</v>
      </c>
      <c r="AK88" s="86" t="e">
        <f ca="1">IF(AH88=0,"",AJ88+VLOOKUP(AH88,Code!$B$2:$C$6,2,FALSE))</f>
        <v>#N/A</v>
      </c>
      <c r="AL88" s="143" t="e">
        <f ca="1">IF(AH88=0,"",IF(I88="F",G88&amp;" "&amp;VLOOKUP(AK88,Person!D:I,2,FALSE),G88&amp;" "&amp;VLOOKUP(AK88,Person!D:I,4,FALSE)))</f>
        <v>#N/A</v>
      </c>
      <c r="AM88" s="89"/>
      <c r="AN88" s="89"/>
      <c r="AO88" s="89"/>
      <c r="AP88" s="89"/>
      <c r="AQ88" s="89"/>
      <c r="AR88" s="89"/>
      <c r="AS88" s="88"/>
      <c r="AT88" s="189">
        <v>2</v>
      </c>
      <c r="AU88" s="147" t="str">
        <f>VLOOKUP(AT88,Code!$B$51:$D$55,2,FALSE)</f>
        <v>Behaviour_1</v>
      </c>
      <c r="AV88" s="88">
        <f ca="1">RANDBETWEEN(1,VLOOKUP(AT88,Code!$B$51:$D$55,3,FALSE))</f>
        <v>3</v>
      </c>
      <c r="AW88" s="89"/>
      <c r="AX88" s="143" t="str">
        <f t="shared" ca="1" si="61"/>
        <v xml:space="preserve"> He shows good citizenship by assisting other students find errors in their work. This demonstrates secure subject understanding.</v>
      </c>
      <c r="AY88" s="88"/>
      <c r="AZ88" s="88"/>
      <c r="BA88" s="188" t="s">
        <v>26</v>
      </c>
      <c r="BB88" s="84" t="e">
        <f>HLOOKUP(Report!BA88,Homework!$I$2:$L$3,2,FALSE)</f>
        <v>#N/A</v>
      </c>
      <c r="BC88" s="85" t="e">
        <f t="shared" ca="1" si="73"/>
        <v>#N/A</v>
      </c>
      <c r="BD88" s="86" t="e">
        <f ca="1">IF(BA88=0,"",BC88+VLOOKUP(BA88,Code!$B$2:$C$6,2,FALSE))</f>
        <v>#N/A</v>
      </c>
      <c r="BE88" s="86" t="e">
        <f ca="1">IF(AND(VLOOKUP(BD88,Homework!D:J,2,FALSE)="'s ",RIGHT(G88,1)="s"),"' ",IF(VLOOKUP(BD88,Homework!D:J,2,FALSE)="'s ","'s "," "))</f>
        <v>#N/A</v>
      </c>
      <c r="BF88" s="87" t="e">
        <f ca="1">IF(BA88=0,"",IF(I88="F"," "&amp;G88&amp;BE88&amp;VLOOKUP(BD88,Homework!D:J,3,FALSE)," "&amp;G88&amp;BE88&amp;VLOOKUP(BD88,Homework!D:J,5,FALSE)))</f>
        <v>#N/A</v>
      </c>
      <c r="BG88" s="87"/>
      <c r="BH88" s="87"/>
      <c r="BI88" s="87"/>
      <c r="BJ88" s="87"/>
      <c r="BK88" s="87"/>
      <c r="BL88" s="87"/>
      <c r="BM88" s="88"/>
      <c r="BN88" s="88"/>
      <c r="BO88" s="184" t="s">
        <v>26</v>
      </c>
      <c r="BP88" s="185" t="e">
        <f>VLOOKUP(BO88,Code!$B$45:$D$48,2,FALSE)</f>
        <v>#N/A</v>
      </c>
      <c r="BQ88" s="186" t="e">
        <f>VLOOKUP(BO88,Code!$B$45:$D$48,3,FALSE)</f>
        <v>#N/A</v>
      </c>
      <c r="BR88" s="186" t="e">
        <f t="shared" ca="1" si="74"/>
        <v>#N/A</v>
      </c>
      <c r="BS88" s="186"/>
      <c r="BT88" s="187" t="s">
        <v>219</v>
      </c>
      <c r="BU88" s="187" t="s">
        <v>220</v>
      </c>
      <c r="BV88" s="187" t="s">
        <v>225</v>
      </c>
      <c r="BW88" s="195"/>
      <c r="BX88" s="195"/>
      <c r="BY88" s="157" t="str">
        <f t="shared" ca="1" si="75"/>
        <v/>
      </c>
      <c r="BZ88" s="157" t="str">
        <f t="shared" ca="1" si="76"/>
        <v/>
      </c>
      <c r="CA88" s="132" t="str">
        <f t="shared" ca="1" si="62"/>
        <v xml:space="preserve"> </v>
      </c>
      <c r="CB88" s="88"/>
      <c r="CC88" s="124">
        <v>80</v>
      </c>
      <c r="CD88" s="125" t="e">
        <f>HLOOKUP(Report!CC88,Behaviour!$H$2:$K$3,2,FALSE)</f>
        <v>#N/A</v>
      </c>
      <c r="CE88" s="126" t="e">
        <f t="shared" ca="1" si="77"/>
        <v>#N/A</v>
      </c>
      <c r="CF88" s="127" t="e">
        <f ca="1">CE88+VLOOKUP(CC88,Code!$B$2:$C$6,2,FALSE)</f>
        <v>#N/A</v>
      </c>
      <c r="CG88" s="128" t="e">
        <f ca="1">IF(CC88=0,"",IF(I88="F",AC88&amp;" "&amp;VLOOKUP(CF88,Behaviour!D:I,2,FALSE)&amp;" ",AC88&amp;" "&amp;VLOOKUP(CF88,Behaviour!D:I,4,FALSE)&amp;" "))</f>
        <v>#N/A</v>
      </c>
      <c r="CH88" s="89"/>
      <c r="CI88" s="89"/>
      <c r="CJ88" s="266" t="s">
        <v>26</v>
      </c>
      <c r="CK88" s="266"/>
      <c r="CL88" s="89" t="e">
        <f>IF(CJ88=0,"",VLOOKUP(CJ88,Code!$B$59:$D$61,2,FALSE))</f>
        <v>#N/A</v>
      </c>
      <c r="CM88" s="89" t="e">
        <f>IF(CJ88=0,"",VLOOKUP(CJ88,Code!$B$59:$D$61,3,FALSE))</f>
        <v>#N/A</v>
      </c>
      <c r="CN88" s="89" t="e">
        <f t="shared" ca="1" si="78"/>
        <v>#N/A</v>
      </c>
      <c r="CO88" s="89" t="e">
        <f t="shared" ca="1" si="63"/>
        <v>#N/A</v>
      </c>
      <c r="CP88" s="89" t="e">
        <f t="shared" ca="1" si="64"/>
        <v>#N/A</v>
      </c>
      <c r="CQ88" s="89" t="e">
        <f t="shared" ca="1" si="79"/>
        <v>#N/A</v>
      </c>
      <c r="CR88" s="89" t="str">
        <f t="shared" ca="1" si="80"/>
        <v/>
      </c>
      <c r="CS88" s="89"/>
      <c r="CT88" s="89"/>
      <c r="CU88" s="89" t="str">
        <f t="shared" ca="1" si="81"/>
        <v/>
      </c>
      <c r="CV88" s="89"/>
      <c r="CW88" s="89"/>
      <c r="CX88" s="183" t="str">
        <f t="shared" ca="1" si="82"/>
        <v/>
      </c>
      <c r="CY88" s="22" t="e">
        <f t="shared" ca="1" si="83"/>
        <v>#VALUE!</v>
      </c>
      <c r="CZ88" s="22"/>
      <c r="DA88" s="22"/>
      <c r="DB88" s="182" t="s">
        <v>26</v>
      </c>
      <c r="DC88" s="108" t="e">
        <f t="shared" ca="1" si="84"/>
        <v>#VALUE!</v>
      </c>
      <c r="DD88" s="112" t="e">
        <f ca="1">VLOOKUP(Report!DC88,Code!$B$24:$C$32,2,FALSE)</f>
        <v>#VALUE!</v>
      </c>
      <c r="DE88" s="108" t="e">
        <f ca="1">VLOOKUP(Report!DC88,Code!$B$24:$D$32,3,FALSE)</f>
        <v>#VALUE!</v>
      </c>
      <c r="DF88" s="108" t="e">
        <f t="shared" ca="1" si="85"/>
        <v>#VALUE!</v>
      </c>
      <c r="DG88" s="108" t="e">
        <f t="shared" ca="1" si="65"/>
        <v>#VALUE!</v>
      </c>
      <c r="DH88" s="169" t="e">
        <f t="shared" ca="1" si="66"/>
        <v>#VALUE!</v>
      </c>
      <c r="DI88" s="170"/>
      <c r="DJ88" s="170"/>
      <c r="DK88" s="170"/>
      <c r="DL88" s="170"/>
      <c r="DM88" s="88"/>
      <c r="DN88" s="88"/>
      <c r="DO88" s="177" t="s">
        <v>26</v>
      </c>
      <c r="DP88" s="178" t="e">
        <f>VLOOKUP(Report!DO88,Code!$B$40:$D$42,2,FALSE)</f>
        <v>#N/A</v>
      </c>
      <c r="DQ88" s="179" t="e">
        <f>VLOOKUP(Report!DO88,Code!$B$40:$D$42,3,FALSE)</f>
        <v>#N/A</v>
      </c>
      <c r="DR88" s="180" t="e">
        <f t="shared" ca="1" si="90"/>
        <v>#N/A</v>
      </c>
      <c r="DS88" s="221"/>
      <c r="DT88" s="222" t="e">
        <f t="shared" ca="1" si="86"/>
        <v>#N/A</v>
      </c>
      <c r="DU88" s="181" t="s">
        <v>208</v>
      </c>
      <c r="DV88" s="181" t="s">
        <v>208</v>
      </c>
      <c r="DW88" s="181" t="s">
        <v>208</v>
      </c>
      <c r="DX88" s="115" t="str">
        <f t="shared" si="87"/>
        <v/>
      </c>
      <c r="DY88" s="115"/>
      <c r="DZ88" s="115"/>
      <c r="EA88" s="115"/>
      <c r="EB88" s="98"/>
      <c r="EC88" s="98" t="str">
        <f t="shared" si="67"/>
        <v/>
      </c>
      <c r="ED88" s="192" t="str">
        <f t="shared" si="89"/>
        <v/>
      </c>
    </row>
    <row r="89" spans="7:134" s="223" customFormat="1" ht="115.5" hidden="1" customHeight="1" thickTop="1" thickBot="1" x14ac:dyDescent="0.45">
      <c r="G89" s="199"/>
      <c r="H89" s="238"/>
      <c r="I89" s="190"/>
      <c r="J89" s="193"/>
      <c r="K89" s="193"/>
      <c r="L89" s="193"/>
      <c r="M89" s="193"/>
      <c r="N89" s="193"/>
      <c r="O89" s="193"/>
      <c r="P89" s="193"/>
      <c r="Q89" s="193"/>
      <c r="R89" s="193"/>
      <c r="S89" s="193"/>
      <c r="T89" s="90"/>
      <c r="U89" s="95" t="str">
        <f t="shared" si="68"/>
        <v>Type_2</v>
      </c>
      <c r="V89" s="254"/>
      <c r="W89" s="255" t="e">
        <f t="shared" ca="1" si="69"/>
        <v>#N/A</v>
      </c>
      <c r="X89" s="255"/>
      <c r="Y89" s="47" t="e">
        <f t="shared" ca="1" si="70"/>
        <v>#N/A</v>
      </c>
      <c r="Z89" s="47" t="e">
        <f t="shared" ca="1" si="71"/>
        <v>#N/A</v>
      </c>
      <c r="AA89" s="47"/>
      <c r="AB89" s="82" t="str">
        <f t="shared" si="57"/>
        <v>he</v>
      </c>
      <c r="AC89" s="82" t="str">
        <f t="shared" si="58"/>
        <v>He</v>
      </c>
      <c r="AD89" s="82" t="str">
        <f t="shared" si="59"/>
        <v>his</v>
      </c>
      <c r="AE89" s="83" t="str">
        <f t="shared" si="60"/>
        <v>His</v>
      </c>
      <c r="AF89" s="94"/>
      <c r="AG89" s="94"/>
      <c r="AH89" s="191" t="s">
        <v>26</v>
      </c>
      <c r="AI89" s="84" t="e">
        <f>HLOOKUP(Report!AH89,Person!$H$2:$L$3,2,FALSE)</f>
        <v>#N/A</v>
      </c>
      <c r="AJ89" s="85" t="e">
        <f t="shared" ca="1" si="72"/>
        <v>#N/A</v>
      </c>
      <c r="AK89" s="86" t="e">
        <f ca="1">IF(AH89=0,"",AJ89+VLOOKUP(AH89,Code!$B$2:$C$6,2,FALSE))</f>
        <v>#N/A</v>
      </c>
      <c r="AL89" s="143" t="e">
        <f ca="1">IF(AH89=0,"",IF(I89="F",G89&amp;" "&amp;VLOOKUP(AK89,Person!D:I,2,FALSE),G89&amp;" "&amp;VLOOKUP(AK89,Person!D:I,4,FALSE)))</f>
        <v>#N/A</v>
      </c>
      <c r="AM89" s="89"/>
      <c r="AN89" s="89"/>
      <c r="AO89" s="89"/>
      <c r="AP89" s="89"/>
      <c r="AQ89" s="89"/>
      <c r="AR89" s="89"/>
      <c r="AS89" s="88"/>
      <c r="AT89" s="189">
        <v>2</v>
      </c>
      <c r="AU89" s="147" t="str">
        <f>VLOOKUP(AT89,Code!$B$51:$D$55,2,FALSE)</f>
        <v>Behaviour_1</v>
      </c>
      <c r="AV89" s="88">
        <f ca="1">RANDBETWEEN(1,VLOOKUP(AT89,Code!$B$51:$D$55,3,FALSE))</f>
        <v>2</v>
      </c>
      <c r="AW89" s="89"/>
      <c r="AX89" s="143" t="str">
        <f t="shared" ca="1" si="61"/>
        <v xml:space="preserve"> He shows good citizenship by assisting other students to correct their work. This demonstrates secure subject understanding.</v>
      </c>
      <c r="AY89" s="88"/>
      <c r="AZ89" s="88"/>
      <c r="BA89" s="188" t="s">
        <v>26</v>
      </c>
      <c r="BB89" s="84" t="e">
        <f>HLOOKUP(Report!BA89,Homework!$I$2:$L$3,2,FALSE)</f>
        <v>#N/A</v>
      </c>
      <c r="BC89" s="85" t="e">
        <f t="shared" ca="1" si="73"/>
        <v>#N/A</v>
      </c>
      <c r="BD89" s="86" t="e">
        <f ca="1">IF(BA89=0,"",BC89+VLOOKUP(BA89,Code!$B$2:$C$6,2,FALSE))</f>
        <v>#N/A</v>
      </c>
      <c r="BE89" s="86" t="e">
        <f ca="1">IF(AND(VLOOKUP(BD89,Homework!D:J,2,FALSE)="'s ",RIGHT(G89,1)="s"),"' ",IF(VLOOKUP(BD89,Homework!D:J,2,FALSE)="'s ","'s "," "))</f>
        <v>#N/A</v>
      </c>
      <c r="BF89" s="87" t="e">
        <f ca="1">IF(BA89=0,"",IF(I89="F"," "&amp;G89&amp;BE89&amp;VLOOKUP(BD89,Homework!D:J,3,FALSE)," "&amp;G89&amp;BE89&amp;VLOOKUP(BD89,Homework!D:J,5,FALSE)))</f>
        <v>#N/A</v>
      </c>
      <c r="BG89" s="87"/>
      <c r="BH89" s="87"/>
      <c r="BI89" s="87"/>
      <c r="BJ89" s="87"/>
      <c r="BK89" s="87"/>
      <c r="BL89" s="87"/>
      <c r="BM89" s="88"/>
      <c r="BN89" s="88"/>
      <c r="BO89" s="184" t="s">
        <v>26</v>
      </c>
      <c r="BP89" s="185" t="e">
        <f>VLOOKUP(BO89,Code!$B$45:$D$48,2,FALSE)</f>
        <v>#N/A</v>
      </c>
      <c r="BQ89" s="186" t="e">
        <f>VLOOKUP(BO89,Code!$B$45:$D$48,3,FALSE)</f>
        <v>#N/A</v>
      </c>
      <c r="BR89" s="186" t="e">
        <f t="shared" ca="1" si="74"/>
        <v>#N/A</v>
      </c>
      <c r="BS89" s="186"/>
      <c r="BT89" s="187" t="s">
        <v>219</v>
      </c>
      <c r="BU89" s="187" t="s">
        <v>220</v>
      </c>
      <c r="BV89" s="187" t="s">
        <v>225</v>
      </c>
      <c r="BW89" s="195"/>
      <c r="BX89" s="195"/>
      <c r="BY89" s="157" t="str">
        <f t="shared" ca="1" si="75"/>
        <v/>
      </c>
      <c r="BZ89" s="157" t="str">
        <f t="shared" ca="1" si="76"/>
        <v/>
      </c>
      <c r="CA89" s="132" t="str">
        <f t="shared" ca="1" si="62"/>
        <v xml:space="preserve"> </v>
      </c>
      <c r="CB89" s="88"/>
      <c r="CC89" s="124">
        <v>81</v>
      </c>
      <c r="CD89" s="125" t="e">
        <f>HLOOKUP(Report!CC89,Behaviour!$H$2:$K$3,2,FALSE)</f>
        <v>#N/A</v>
      </c>
      <c r="CE89" s="126" t="e">
        <f t="shared" ca="1" si="77"/>
        <v>#N/A</v>
      </c>
      <c r="CF89" s="127" t="e">
        <f ca="1">CE89+VLOOKUP(CC89,Code!$B$2:$C$6,2,FALSE)</f>
        <v>#N/A</v>
      </c>
      <c r="CG89" s="128" t="e">
        <f ca="1">IF(CC89=0,"",IF(I89="F",AC89&amp;" "&amp;VLOOKUP(CF89,Behaviour!D:I,2,FALSE)&amp;" ",AC89&amp;" "&amp;VLOOKUP(CF89,Behaviour!D:I,4,FALSE)&amp;" "))</f>
        <v>#N/A</v>
      </c>
      <c r="CH89" s="89"/>
      <c r="CI89" s="89"/>
      <c r="CJ89" s="266" t="s">
        <v>26</v>
      </c>
      <c r="CK89" s="266"/>
      <c r="CL89" s="89" t="e">
        <f>IF(CJ89=0,"",VLOOKUP(CJ89,Code!$B$59:$D$61,2,FALSE))</f>
        <v>#N/A</v>
      </c>
      <c r="CM89" s="89" t="e">
        <f>IF(CJ89=0,"",VLOOKUP(CJ89,Code!$B$59:$D$61,3,FALSE))</f>
        <v>#N/A</v>
      </c>
      <c r="CN89" s="89" t="e">
        <f t="shared" ca="1" si="78"/>
        <v>#N/A</v>
      </c>
      <c r="CO89" s="89" t="e">
        <f t="shared" ca="1" si="63"/>
        <v>#N/A</v>
      </c>
      <c r="CP89" s="89" t="e">
        <f t="shared" ca="1" si="64"/>
        <v>#N/A</v>
      </c>
      <c r="CQ89" s="89" t="e">
        <f t="shared" ca="1" si="79"/>
        <v>#N/A</v>
      </c>
      <c r="CR89" s="89" t="str">
        <f t="shared" ca="1" si="80"/>
        <v/>
      </c>
      <c r="CS89" s="89"/>
      <c r="CT89" s="89"/>
      <c r="CU89" s="89" t="str">
        <f t="shared" ca="1" si="81"/>
        <v/>
      </c>
      <c r="CV89" s="89"/>
      <c r="CW89" s="89"/>
      <c r="CX89" s="183" t="str">
        <f t="shared" ca="1" si="82"/>
        <v/>
      </c>
      <c r="CY89" s="22" t="e">
        <f t="shared" ca="1" si="83"/>
        <v>#VALUE!</v>
      </c>
      <c r="CZ89" s="22"/>
      <c r="DA89" s="22"/>
      <c r="DB89" s="182" t="s">
        <v>26</v>
      </c>
      <c r="DC89" s="108" t="e">
        <f t="shared" ca="1" si="84"/>
        <v>#VALUE!</v>
      </c>
      <c r="DD89" s="112" t="e">
        <f ca="1">VLOOKUP(Report!DC89,Code!$B$24:$C$32,2,FALSE)</f>
        <v>#VALUE!</v>
      </c>
      <c r="DE89" s="108" t="e">
        <f ca="1">VLOOKUP(Report!DC89,Code!$B$24:$D$32,3,FALSE)</f>
        <v>#VALUE!</v>
      </c>
      <c r="DF89" s="108" t="e">
        <f t="shared" ca="1" si="85"/>
        <v>#VALUE!</v>
      </c>
      <c r="DG89" s="108" t="e">
        <f t="shared" ca="1" si="65"/>
        <v>#VALUE!</v>
      </c>
      <c r="DH89" s="169" t="e">
        <f t="shared" ca="1" si="66"/>
        <v>#VALUE!</v>
      </c>
      <c r="DI89" s="170"/>
      <c r="DJ89" s="170"/>
      <c r="DK89" s="170"/>
      <c r="DL89" s="170"/>
      <c r="DM89" s="88"/>
      <c r="DN89" s="88"/>
      <c r="DO89" s="177" t="s">
        <v>26</v>
      </c>
      <c r="DP89" s="178" t="e">
        <f>VLOOKUP(Report!DO89,Code!$B$40:$D$42,2,FALSE)</f>
        <v>#N/A</v>
      </c>
      <c r="DQ89" s="179" t="e">
        <f>VLOOKUP(Report!DO89,Code!$B$40:$D$42,3,FALSE)</f>
        <v>#N/A</v>
      </c>
      <c r="DR89" s="180" t="e">
        <f t="shared" ca="1" si="90"/>
        <v>#N/A</v>
      </c>
      <c r="DS89" s="221"/>
      <c r="DT89" s="222" t="e">
        <f t="shared" ca="1" si="86"/>
        <v>#N/A</v>
      </c>
      <c r="DU89" s="181" t="s">
        <v>208</v>
      </c>
      <c r="DV89" s="181" t="s">
        <v>208</v>
      </c>
      <c r="DW89" s="181" t="s">
        <v>208</v>
      </c>
      <c r="DX89" s="115" t="str">
        <f t="shared" si="87"/>
        <v/>
      </c>
      <c r="DY89" s="115"/>
      <c r="DZ89" s="115"/>
      <c r="EA89" s="115"/>
      <c r="EB89" s="98"/>
      <c r="EC89" s="98" t="str">
        <f t="shared" si="67"/>
        <v/>
      </c>
      <c r="ED89" s="192" t="str">
        <f t="shared" si="89"/>
        <v/>
      </c>
    </row>
    <row r="90" spans="7:134" s="223" customFormat="1" ht="115.5" hidden="1" customHeight="1" thickTop="1" thickBot="1" x14ac:dyDescent="0.45">
      <c r="G90" s="199"/>
      <c r="H90" s="238"/>
      <c r="I90" s="190"/>
      <c r="J90" s="193"/>
      <c r="K90" s="193"/>
      <c r="L90" s="193"/>
      <c r="M90" s="193"/>
      <c r="N90" s="193"/>
      <c r="O90" s="193"/>
      <c r="P90" s="193"/>
      <c r="Q90" s="193"/>
      <c r="R90" s="193"/>
      <c r="S90" s="193"/>
      <c r="T90" s="90"/>
      <c r="U90" s="95" t="str">
        <f t="shared" si="68"/>
        <v>Type_2</v>
      </c>
      <c r="V90" s="254"/>
      <c r="W90" s="255" t="e">
        <f t="shared" ca="1" si="69"/>
        <v>#N/A</v>
      </c>
      <c r="X90" s="255"/>
      <c r="Y90" s="47" t="e">
        <f t="shared" ca="1" si="70"/>
        <v>#N/A</v>
      </c>
      <c r="Z90" s="47" t="e">
        <f t="shared" ca="1" si="71"/>
        <v>#N/A</v>
      </c>
      <c r="AA90" s="47"/>
      <c r="AB90" s="82" t="str">
        <f t="shared" si="57"/>
        <v>he</v>
      </c>
      <c r="AC90" s="82" t="str">
        <f t="shared" si="58"/>
        <v>He</v>
      </c>
      <c r="AD90" s="82" t="str">
        <f t="shared" si="59"/>
        <v>his</v>
      </c>
      <c r="AE90" s="83" t="str">
        <f t="shared" si="60"/>
        <v>His</v>
      </c>
      <c r="AF90" s="94"/>
      <c r="AG90" s="94"/>
      <c r="AH90" s="191" t="s">
        <v>26</v>
      </c>
      <c r="AI90" s="84" t="e">
        <f>HLOOKUP(Report!AH90,Person!$H$2:$L$3,2,FALSE)</f>
        <v>#N/A</v>
      </c>
      <c r="AJ90" s="85" t="e">
        <f t="shared" ca="1" si="72"/>
        <v>#N/A</v>
      </c>
      <c r="AK90" s="86" t="e">
        <f ca="1">IF(AH90=0,"",AJ90+VLOOKUP(AH90,Code!$B$2:$C$6,2,FALSE))</f>
        <v>#N/A</v>
      </c>
      <c r="AL90" s="143" t="e">
        <f ca="1">IF(AH90=0,"",IF(I90="F",G90&amp;" "&amp;VLOOKUP(AK90,Person!D:I,2,FALSE),G90&amp;" "&amp;VLOOKUP(AK90,Person!D:I,4,FALSE)))</f>
        <v>#N/A</v>
      </c>
      <c r="AM90" s="89"/>
      <c r="AN90" s="89"/>
      <c r="AO90" s="89"/>
      <c r="AP90" s="89"/>
      <c r="AQ90" s="89"/>
      <c r="AR90" s="89"/>
      <c r="AS90" s="88"/>
      <c r="AT90" s="189">
        <v>2</v>
      </c>
      <c r="AU90" s="147" t="str">
        <f>VLOOKUP(AT90,Code!$B$51:$D$55,2,FALSE)</f>
        <v>Behaviour_1</v>
      </c>
      <c r="AV90" s="88">
        <f ca="1">RANDBETWEEN(1,VLOOKUP(AT90,Code!$B$51:$D$55,3,FALSE))</f>
        <v>3</v>
      </c>
      <c r="AW90" s="89"/>
      <c r="AX90" s="143" t="str">
        <f t="shared" ca="1" si="61"/>
        <v xml:space="preserve"> He shows good citizenship by assisting other students find errors in their work. This demonstrates secure subject understanding.</v>
      </c>
      <c r="AY90" s="88"/>
      <c r="AZ90" s="88"/>
      <c r="BA90" s="188" t="s">
        <v>26</v>
      </c>
      <c r="BB90" s="84" t="e">
        <f>HLOOKUP(Report!BA90,Homework!$I$2:$L$3,2,FALSE)</f>
        <v>#N/A</v>
      </c>
      <c r="BC90" s="85" t="e">
        <f t="shared" ca="1" si="73"/>
        <v>#N/A</v>
      </c>
      <c r="BD90" s="86" t="e">
        <f ca="1">IF(BA90=0,"",BC90+VLOOKUP(BA90,Code!$B$2:$C$6,2,FALSE))</f>
        <v>#N/A</v>
      </c>
      <c r="BE90" s="86" t="e">
        <f ca="1">IF(AND(VLOOKUP(BD90,Homework!D:J,2,FALSE)="'s ",RIGHT(G90,1)="s"),"' ",IF(VLOOKUP(BD90,Homework!D:J,2,FALSE)="'s ","'s "," "))</f>
        <v>#N/A</v>
      </c>
      <c r="BF90" s="87" t="e">
        <f ca="1">IF(BA90=0,"",IF(I90="F"," "&amp;G90&amp;BE90&amp;VLOOKUP(BD90,Homework!D:J,3,FALSE)," "&amp;G90&amp;BE90&amp;VLOOKUP(BD90,Homework!D:J,5,FALSE)))</f>
        <v>#N/A</v>
      </c>
      <c r="BG90" s="87"/>
      <c r="BH90" s="87"/>
      <c r="BI90" s="87"/>
      <c r="BJ90" s="87"/>
      <c r="BK90" s="87"/>
      <c r="BL90" s="87"/>
      <c r="BM90" s="88"/>
      <c r="BN90" s="88"/>
      <c r="BO90" s="184" t="s">
        <v>26</v>
      </c>
      <c r="BP90" s="185" t="e">
        <f>VLOOKUP(BO90,Code!$B$45:$D$48,2,FALSE)</f>
        <v>#N/A</v>
      </c>
      <c r="BQ90" s="186" t="e">
        <f>VLOOKUP(BO90,Code!$B$45:$D$48,3,FALSE)</f>
        <v>#N/A</v>
      </c>
      <c r="BR90" s="186" t="e">
        <f t="shared" ca="1" si="74"/>
        <v>#N/A</v>
      </c>
      <c r="BS90" s="186"/>
      <c r="BT90" s="187" t="s">
        <v>219</v>
      </c>
      <c r="BU90" s="187" t="s">
        <v>220</v>
      </c>
      <c r="BV90" s="187" t="s">
        <v>225</v>
      </c>
      <c r="BW90" s="195"/>
      <c r="BX90" s="195"/>
      <c r="BY90" s="157" t="str">
        <f t="shared" ca="1" si="75"/>
        <v/>
      </c>
      <c r="BZ90" s="157" t="str">
        <f t="shared" ca="1" si="76"/>
        <v/>
      </c>
      <c r="CA90" s="132" t="str">
        <f t="shared" ca="1" si="62"/>
        <v xml:space="preserve"> </v>
      </c>
      <c r="CB90" s="88"/>
      <c r="CC90" s="124">
        <v>82</v>
      </c>
      <c r="CD90" s="125" t="e">
        <f>HLOOKUP(Report!CC90,Behaviour!$H$2:$K$3,2,FALSE)</f>
        <v>#N/A</v>
      </c>
      <c r="CE90" s="126" t="e">
        <f t="shared" ca="1" si="77"/>
        <v>#N/A</v>
      </c>
      <c r="CF90" s="127" t="e">
        <f ca="1">CE90+VLOOKUP(CC90,Code!$B$2:$C$6,2,FALSE)</f>
        <v>#N/A</v>
      </c>
      <c r="CG90" s="128" t="e">
        <f ca="1">IF(CC90=0,"",IF(I90="F",AC90&amp;" "&amp;VLOOKUP(CF90,Behaviour!D:I,2,FALSE)&amp;" ",AC90&amp;" "&amp;VLOOKUP(CF90,Behaviour!D:I,4,FALSE)&amp;" "))</f>
        <v>#N/A</v>
      </c>
      <c r="CH90" s="89"/>
      <c r="CI90" s="89"/>
      <c r="CJ90" s="266" t="s">
        <v>26</v>
      </c>
      <c r="CK90" s="266"/>
      <c r="CL90" s="89" t="e">
        <f>IF(CJ90=0,"",VLOOKUP(CJ90,Code!$B$59:$D$61,2,FALSE))</f>
        <v>#N/A</v>
      </c>
      <c r="CM90" s="89" t="e">
        <f>IF(CJ90=0,"",VLOOKUP(CJ90,Code!$B$59:$D$61,3,FALSE))</f>
        <v>#N/A</v>
      </c>
      <c r="CN90" s="89" t="e">
        <f t="shared" ca="1" si="78"/>
        <v>#N/A</v>
      </c>
      <c r="CO90" s="89" t="e">
        <f t="shared" ca="1" si="63"/>
        <v>#N/A</v>
      </c>
      <c r="CP90" s="89" t="e">
        <f t="shared" ca="1" si="64"/>
        <v>#N/A</v>
      </c>
      <c r="CQ90" s="89" t="e">
        <f t="shared" ca="1" si="79"/>
        <v>#N/A</v>
      </c>
      <c r="CR90" s="89" t="str">
        <f t="shared" ca="1" si="80"/>
        <v/>
      </c>
      <c r="CS90" s="89"/>
      <c r="CT90" s="89"/>
      <c r="CU90" s="89" t="str">
        <f t="shared" ca="1" si="81"/>
        <v/>
      </c>
      <c r="CV90" s="89"/>
      <c r="CW90" s="89"/>
      <c r="CX90" s="183" t="str">
        <f t="shared" ca="1" si="82"/>
        <v/>
      </c>
      <c r="CY90" s="22" t="e">
        <f t="shared" ca="1" si="83"/>
        <v>#VALUE!</v>
      </c>
      <c r="CZ90" s="22"/>
      <c r="DA90" s="22"/>
      <c r="DB90" s="182" t="s">
        <v>26</v>
      </c>
      <c r="DC90" s="108" t="e">
        <f t="shared" ca="1" si="84"/>
        <v>#VALUE!</v>
      </c>
      <c r="DD90" s="112" t="e">
        <f ca="1">VLOOKUP(Report!DC90,Code!$B$24:$C$32,2,FALSE)</f>
        <v>#VALUE!</v>
      </c>
      <c r="DE90" s="108" t="e">
        <f ca="1">VLOOKUP(Report!DC90,Code!$B$24:$D$32,3,FALSE)</f>
        <v>#VALUE!</v>
      </c>
      <c r="DF90" s="108" t="e">
        <f t="shared" ca="1" si="85"/>
        <v>#VALUE!</v>
      </c>
      <c r="DG90" s="108" t="e">
        <f t="shared" ca="1" si="65"/>
        <v>#VALUE!</v>
      </c>
      <c r="DH90" s="169" t="e">
        <f t="shared" ca="1" si="66"/>
        <v>#VALUE!</v>
      </c>
      <c r="DI90" s="170"/>
      <c r="DJ90" s="170"/>
      <c r="DK90" s="170"/>
      <c r="DL90" s="170"/>
      <c r="DM90" s="88"/>
      <c r="DN90" s="88"/>
      <c r="DO90" s="177" t="s">
        <v>26</v>
      </c>
      <c r="DP90" s="178" t="e">
        <f>VLOOKUP(Report!DO90,Code!$B$40:$D$42,2,FALSE)</f>
        <v>#N/A</v>
      </c>
      <c r="DQ90" s="179" t="e">
        <f>VLOOKUP(Report!DO90,Code!$B$40:$D$42,3,FALSE)</f>
        <v>#N/A</v>
      </c>
      <c r="DR90" s="180" t="e">
        <f t="shared" ca="1" si="90"/>
        <v>#N/A</v>
      </c>
      <c r="DS90" s="221"/>
      <c r="DT90" s="222" t="e">
        <f t="shared" ca="1" si="86"/>
        <v>#N/A</v>
      </c>
      <c r="DU90" s="181" t="s">
        <v>208</v>
      </c>
      <c r="DV90" s="181" t="s">
        <v>208</v>
      </c>
      <c r="DW90" s="181" t="s">
        <v>208</v>
      </c>
      <c r="DX90" s="115" t="str">
        <f t="shared" si="87"/>
        <v/>
      </c>
      <c r="DY90" s="115"/>
      <c r="DZ90" s="115"/>
      <c r="EA90" s="115"/>
      <c r="EB90" s="98"/>
      <c r="EC90" s="98" t="str">
        <f t="shared" si="67"/>
        <v/>
      </c>
      <c r="ED90" s="192" t="str">
        <f t="shared" si="89"/>
        <v/>
      </c>
    </row>
    <row r="91" spans="7:134" s="223" customFormat="1" ht="115.5" hidden="1" customHeight="1" thickTop="1" thickBot="1" x14ac:dyDescent="0.45">
      <c r="G91" s="199"/>
      <c r="H91" s="238"/>
      <c r="I91" s="190"/>
      <c r="J91" s="193"/>
      <c r="K91" s="193"/>
      <c r="L91" s="193"/>
      <c r="M91" s="193"/>
      <c r="N91" s="193"/>
      <c r="O91" s="193"/>
      <c r="P91" s="193"/>
      <c r="Q91" s="193"/>
      <c r="R91" s="193"/>
      <c r="S91" s="193"/>
      <c r="T91" s="90"/>
      <c r="U91" s="95" t="str">
        <f t="shared" si="68"/>
        <v>Type_2</v>
      </c>
      <c r="V91" s="254"/>
      <c r="W91" s="255" t="e">
        <f t="shared" ca="1" si="69"/>
        <v>#N/A</v>
      </c>
      <c r="X91" s="255"/>
      <c r="Y91" s="47" t="e">
        <f t="shared" ca="1" si="70"/>
        <v>#N/A</v>
      </c>
      <c r="Z91" s="47" t="e">
        <f t="shared" ca="1" si="71"/>
        <v>#N/A</v>
      </c>
      <c r="AA91" s="47"/>
      <c r="AB91" s="82" t="str">
        <f t="shared" si="57"/>
        <v>he</v>
      </c>
      <c r="AC91" s="82" t="str">
        <f t="shared" si="58"/>
        <v>He</v>
      </c>
      <c r="AD91" s="82" t="str">
        <f t="shared" si="59"/>
        <v>his</v>
      </c>
      <c r="AE91" s="83" t="str">
        <f t="shared" si="60"/>
        <v>His</v>
      </c>
      <c r="AF91" s="94"/>
      <c r="AG91" s="94"/>
      <c r="AH91" s="191" t="s">
        <v>26</v>
      </c>
      <c r="AI91" s="84" t="e">
        <f>HLOOKUP(Report!AH91,Person!$H$2:$L$3,2,FALSE)</f>
        <v>#N/A</v>
      </c>
      <c r="AJ91" s="85" t="e">
        <f t="shared" ca="1" si="72"/>
        <v>#N/A</v>
      </c>
      <c r="AK91" s="86" t="e">
        <f ca="1">IF(AH91=0,"",AJ91+VLOOKUP(AH91,Code!$B$2:$C$6,2,FALSE))</f>
        <v>#N/A</v>
      </c>
      <c r="AL91" s="143" t="e">
        <f ca="1">IF(AH91=0,"",IF(I91="F",G91&amp;" "&amp;VLOOKUP(AK91,Person!D:I,2,FALSE),G91&amp;" "&amp;VLOOKUP(AK91,Person!D:I,4,FALSE)))</f>
        <v>#N/A</v>
      </c>
      <c r="AM91" s="89"/>
      <c r="AN91" s="89"/>
      <c r="AO91" s="89"/>
      <c r="AP91" s="89"/>
      <c r="AQ91" s="89"/>
      <c r="AR91" s="89"/>
      <c r="AS91" s="88"/>
      <c r="AT91" s="189">
        <v>2</v>
      </c>
      <c r="AU91" s="147" t="str">
        <f>VLOOKUP(AT91,Code!$B$51:$D$55,2,FALSE)</f>
        <v>Behaviour_1</v>
      </c>
      <c r="AV91" s="88">
        <f ca="1">RANDBETWEEN(1,VLOOKUP(AT91,Code!$B$51:$D$55,3,FALSE))</f>
        <v>3</v>
      </c>
      <c r="AW91" s="89"/>
      <c r="AX91" s="143" t="str">
        <f t="shared" ca="1" si="61"/>
        <v xml:space="preserve"> He shows good citizenship by assisting other students find errors in their work. This demonstrates secure subject understanding.</v>
      </c>
      <c r="AY91" s="88"/>
      <c r="AZ91" s="88"/>
      <c r="BA91" s="188" t="s">
        <v>26</v>
      </c>
      <c r="BB91" s="84" t="e">
        <f>HLOOKUP(Report!BA91,Homework!$I$2:$L$3,2,FALSE)</f>
        <v>#N/A</v>
      </c>
      <c r="BC91" s="85" t="e">
        <f t="shared" ca="1" si="73"/>
        <v>#N/A</v>
      </c>
      <c r="BD91" s="86" t="e">
        <f ca="1">IF(BA91=0,"",BC91+VLOOKUP(BA91,Code!$B$2:$C$6,2,FALSE))</f>
        <v>#N/A</v>
      </c>
      <c r="BE91" s="86" t="e">
        <f ca="1">IF(AND(VLOOKUP(BD91,Homework!D:J,2,FALSE)="'s ",RIGHT(G91,1)="s"),"' ",IF(VLOOKUP(BD91,Homework!D:J,2,FALSE)="'s ","'s "," "))</f>
        <v>#N/A</v>
      </c>
      <c r="BF91" s="87" t="e">
        <f ca="1">IF(BA91=0,"",IF(I91="F"," "&amp;G91&amp;BE91&amp;VLOOKUP(BD91,Homework!D:J,3,FALSE)," "&amp;G91&amp;BE91&amp;VLOOKUP(BD91,Homework!D:J,5,FALSE)))</f>
        <v>#N/A</v>
      </c>
      <c r="BG91" s="87"/>
      <c r="BH91" s="87"/>
      <c r="BI91" s="87"/>
      <c r="BJ91" s="87"/>
      <c r="BK91" s="87"/>
      <c r="BL91" s="87"/>
      <c r="BM91" s="88"/>
      <c r="BN91" s="88"/>
      <c r="BO91" s="184" t="s">
        <v>26</v>
      </c>
      <c r="BP91" s="185" t="e">
        <f>VLOOKUP(BO91,Code!$B$45:$D$48,2,FALSE)</f>
        <v>#N/A</v>
      </c>
      <c r="BQ91" s="186" t="e">
        <f>VLOOKUP(BO91,Code!$B$45:$D$48,3,FALSE)</f>
        <v>#N/A</v>
      </c>
      <c r="BR91" s="186" t="e">
        <f t="shared" ca="1" si="74"/>
        <v>#N/A</v>
      </c>
      <c r="BS91" s="186"/>
      <c r="BT91" s="187" t="s">
        <v>219</v>
      </c>
      <c r="BU91" s="187" t="s">
        <v>220</v>
      </c>
      <c r="BV91" s="187" t="s">
        <v>225</v>
      </c>
      <c r="BW91" s="195"/>
      <c r="BX91" s="195"/>
      <c r="BY91" s="157" t="str">
        <f t="shared" ca="1" si="75"/>
        <v/>
      </c>
      <c r="BZ91" s="157" t="str">
        <f t="shared" ca="1" si="76"/>
        <v/>
      </c>
      <c r="CA91" s="132" t="str">
        <f t="shared" ca="1" si="62"/>
        <v xml:space="preserve"> </v>
      </c>
      <c r="CB91" s="88"/>
      <c r="CC91" s="124">
        <v>83</v>
      </c>
      <c r="CD91" s="125" t="e">
        <f>HLOOKUP(Report!CC91,Behaviour!$H$2:$K$3,2,FALSE)</f>
        <v>#N/A</v>
      </c>
      <c r="CE91" s="126" t="e">
        <f t="shared" ca="1" si="77"/>
        <v>#N/A</v>
      </c>
      <c r="CF91" s="127" t="e">
        <f ca="1">CE91+VLOOKUP(CC91,Code!$B$2:$C$6,2,FALSE)</f>
        <v>#N/A</v>
      </c>
      <c r="CG91" s="128" t="e">
        <f ca="1">IF(CC91=0,"",IF(I91="F",AC91&amp;" "&amp;VLOOKUP(CF91,Behaviour!D:I,2,FALSE)&amp;" ",AC91&amp;" "&amp;VLOOKUP(CF91,Behaviour!D:I,4,FALSE)&amp;" "))</f>
        <v>#N/A</v>
      </c>
      <c r="CH91" s="89"/>
      <c r="CI91" s="89"/>
      <c r="CJ91" s="266" t="s">
        <v>26</v>
      </c>
      <c r="CK91" s="266"/>
      <c r="CL91" s="89" t="e">
        <f>IF(CJ91=0,"",VLOOKUP(CJ91,Code!$B$59:$D$61,2,FALSE))</f>
        <v>#N/A</v>
      </c>
      <c r="CM91" s="89" t="e">
        <f>IF(CJ91=0,"",VLOOKUP(CJ91,Code!$B$59:$D$61,3,FALSE))</f>
        <v>#N/A</v>
      </c>
      <c r="CN91" s="89" t="e">
        <f t="shared" ca="1" si="78"/>
        <v>#N/A</v>
      </c>
      <c r="CO91" s="89" t="e">
        <f t="shared" ca="1" si="63"/>
        <v>#N/A</v>
      </c>
      <c r="CP91" s="89" t="e">
        <f t="shared" ca="1" si="64"/>
        <v>#N/A</v>
      </c>
      <c r="CQ91" s="89" t="e">
        <f t="shared" ca="1" si="79"/>
        <v>#N/A</v>
      </c>
      <c r="CR91" s="89" t="str">
        <f t="shared" ca="1" si="80"/>
        <v/>
      </c>
      <c r="CS91" s="89"/>
      <c r="CT91" s="89"/>
      <c r="CU91" s="89" t="str">
        <f t="shared" ca="1" si="81"/>
        <v/>
      </c>
      <c r="CV91" s="89"/>
      <c r="CW91" s="89"/>
      <c r="CX91" s="183" t="str">
        <f t="shared" ca="1" si="82"/>
        <v/>
      </c>
      <c r="CY91" s="22" t="e">
        <f t="shared" ca="1" si="83"/>
        <v>#VALUE!</v>
      </c>
      <c r="CZ91" s="22"/>
      <c r="DA91" s="22"/>
      <c r="DB91" s="182" t="s">
        <v>26</v>
      </c>
      <c r="DC91" s="108" t="e">
        <f t="shared" ca="1" si="84"/>
        <v>#VALUE!</v>
      </c>
      <c r="DD91" s="112" t="e">
        <f ca="1">VLOOKUP(Report!DC91,Code!$B$24:$C$32,2,FALSE)</f>
        <v>#VALUE!</v>
      </c>
      <c r="DE91" s="108" t="e">
        <f ca="1">VLOOKUP(Report!DC91,Code!$B$24:$D$32,3,FALSE)</f>
        <v>#VALUE!</v>
      </c>
      <c r="DF91" s="108" t="e">
        <f t="shared" ca="1" si="85"/>
        <v>#VALUE!</v>
      </c>
      <c r="DG91" s="108" t="e">
        <f t="shared" ca="1" si="65"/>
        <v>#VALUE!</v>
      </c>
      <c r="DH91" s="169" t="e">
        <f t="shared" ca="1" si="66"/>
        <v>#VALUE!</v>
      </c>
      <c r="DI91" s="170"/>
      <c r="DJ91" s="170"/>
      <c r="DK91" s="170"/>
      <c r="DL91" s="170"/>
      <c r="DM91" s="88"/>
      <c r="DN91" s="88"/>
      <c r="DO91" s="177" t="s">
        <v>26</v>
      </c>
      <c r="DP91" s="178" t="e">
        <f>VLOOKUP(Report!DO91,Code!$B$40:$D$42,2,FALSE)</f>
        <v>#N/A</v>
      </c>
      <c r="DQ91" s="179" t="e">
        <f>VLOOKUP(Report!DO91,Code!$B$40:$D$42,3,FALSE)</f>
        <v>#N/A</v>
      </c>
      <c r="DR91" s="180" t="e">
        <f t="shared" ca="1" si="90"/>
        <v>#N/A</v>
      </c>
      <c r="DS91" s="221"/>
      <c r="DT91" s="222" t="e">
        <f t="shared" ca="1" si="86"/>
        <v>#N/A</v>
      </c>
      <c r="DU91" s="181" t="s">
        <v>208</v>
      </c>
      <c r="DV91" s="181" t="s">
        <v>208</v>
      </c>
      <c r="DW91" s="181" t="s">
        <v>208</v>
      </c>
      <c r="DX91" s="115" t="str">
        <f t="shared" si="87"/>
        <v/>
      </c>
      <c r="DY91" s="115"/>
      <c r="DZ91" s="115"/>
      <c r="EA91" s="115"/>
      <c r="EB91" s="98"/>
      <c r="EC91" s="98" t="str">
        <f t="shared" si="67"/>
        <v/>
      </c>
      <c r="ED91" s="192" t="str">
        <f t="shared" si="89"/>
        <v/>
      </c>
    </row>
    <row r="92" spans="7:134" s="223" customFormat="1" ht="115.5" hidden="1" customHeight="1" thickTop="1" thickBot="1" x14ac:dyDescent="0.45">
      <c r="G92" s="199"/>
      <c r="H92" s="238"/>
      <c r="I92" s="190"/>
      <c r="J92" s="193"/>
      <c r="K92" s="193"/>
      <c r="L92" s="193"/>
      <c r="M92" s="193"/>
      <c r="N92" s="193"/>
      <c r="O92" s="193"/>
      <c r="P92" s="193"/>
      <c r="Q92" s="193"/>
      <c r="R92" s="193"/>
      <c r="S92" s="193"/>
      <c r="T92" s="90"/>
      <c r="U92" s="95" t="str">
        <f t="shared" si="68"/>
        <v>Type_2</v>
      </c>
      <c r="V92" s="254"/>
      <c r="W92" s="255" t="e">
        <f t="shared" ca="1" si="69"/>
        <v>#N/A</v>
      </c>
      <c r="X92" s="255"/>
      <c r="Y92" s="47" t="e">
        <f t="shared" ca="1" si="70"/>
        <v>#N/A</v>
      </c>
      <c r="Z92" s="47" t="e">
        <f t="shared" ca="1" si="71"/>
        <v>#N/A</v>
      </c>
      <c r="AA92" s="47"/>
      <c r="AB92" s="82" t="str">
        <f t="shared" si="57"/>
        <v>he</v>
      </c>
      <c r="AC92" s="82" t="str">
        <f t="shared" si="58"/>
        <v>He</v>
      </c>
      <c r="AD92" s="82" t="str">
        <f t="shared" si="59"/>
        <v>his</v>
      </c>
      <c r="AE92" s="83" t="str">
        <f t="shared" si="60"/>
        <v>His</v>
      </c>
      <c r="AF92" s="94"/>
      <c r="AG92" s="94"/>
      <c r="AH92" s="191" t="s">
        <v>26</v>
      </c>
      <c r="AI92" s="84" t="e">
        <f>HLOOKUP(Report!AH92,Person!$H$2:$L$3,2,FALSE)</f>
        <v>#N/A</v>
      </c>
      <c r="AJ92" s="85" t="e">
        <f t="shared" ca="1" si="72"/>
        <v>#N/A</v>
      </c>
      <c r="AK92" s="86" t="e">
        <f ca="1">IF(AH92=0,"",AJ92+VLOOKUP(AH92,Code!$B$2:$C$6,2,FALSE))</f>
        <v>#N/A</v>
      </c>
      <c r="AL92" s="143" t="e">
        <f ca="1">IF(AH92=0,"",IF(I92="F",G92&amp;" "&amp;VLOOKUP(AK92,Person!D:I,2,FALSE),G92&amp;" "&amp;VLOOKUP(AK92,Person!D:I,4,FALSE)))</f>
        <v>#N/A</v>
      </c>
      <c r="AM92" s="89"/>
      <c r="AN92" s="89"/>
      <c r="AO92" s="89"/>
      <c r="AP92" s="89"/>
      <c r="AQ92" s="89"/>
      <c r="AR92" s="89"/>
      <c r="AS92" s="88"/>
      <c r="AT92" s="189">
        <v>2</v>
      </c>
      <c r="AU92" s="147" t="str">
        <f>VLOOKUP(AT92,Code!$B$51:$D$55,2,FALSE)</f>
        <v>Behaviour_1</v>
      </c>
      <c r="AV92" s="88">
        <f ca="1">RANDBETWEEN(1,VLOOKUP(AT92,Code!$B$51:$D$55,3,FALSE))</f>
        <v>1</v>
      </c>
      <c r="AW92" s="89"/>
      <c r="AX92" s="143" t="str">
        <f t="shared" ca="1" si="61"/>
        <v xml:space="preserve"> He is always willing to help a classmate who has been unable to grasp a concept as quickly as himself. This demonstrates secure subject understanding.</v>
      </c>
      <c r="AY92" s="88"/>
      <c r="AZ92" s="88"/>
      <c r="BA92" s="188" t="s">
        <v>26</v>
      </c>
      <c r="BB92" s="84" t="e">
        <f>HLOOKUP(Report!BA92,Homework!$I$2:$L$3,2,FALSE)</f>
        <v>#N/A</v>
      </c>
      <c r="BC92" s="85" t="e">
        <f t="shared" ca="1" si="73"/>
        <v>#N/A</v>
      </c>
      <c r="BD92" s="86" t="e">
        <f ca="1">IF(BA92=0,"",BC92+VLOOKUP(BA92,Code!$B$2:$C$6,2,FALSE))</f>
        <v>#N/A</v>
      </c>
      <c r="BE92" s="86" t="e">
        <f ca="1">IF(AND(VLOOKUP(BD92,Homework!D:J,2,FALSE)="'s ",RIGHT(G92,1)="s"),"' ",IF(VLOOKUP(BD92,Homework!D:J,2,FALSE)="'s ","'s "," "))</f>
        <v>#N/A</v>
      </c>
      <c r="BF92" s="87" t="e">
        <f ca="1">IF(BA92=0,"",IF(I92="F"," "&amp;G92&amp;BE92&amp;VLOOKUP(BD92,Homework!D:J,3,FALSE)," "&amp;G92&amp;BE92&amp;VLOOKUP(BD92,Homework!D:J,5,FALSE)))</f>
        <v>#N/A</v>
      </c>
      <c r="BG92" s="87"/>
      <c r="BH92" s="87"/>
      <c r="BI92" s="87"/>
      <c r="BJ92" s="87"/>
      <c r="BK92" s="87"/>
      <c r="BL92" s="87"/>
      <c r="BM92" s="88"/>
      <c r="BN92" s="88"/>
      <c r="BO92" s="184" t="s">
        <v>26</v>
      </c>
      <c r="BP92" s="185" t="e">
        <f>VLOOKUP(BO92,Code!$B$45:$D$48,2,FALSE)</f>
        <v>#N/A</v>
      </c>
      <c r="BQ92" s="186" t="e">
        <f>VLOOKUP(BO92,Code!$B$45:$D$48,3,FALSE)</f>
        <v>#N/A</v>
      </c>
      <c r="BR92" s="186" t="e">
        <f t="shared" ca="1" si="74"/>
        <v>#N/A</v>
      </c>
      <c r="BS92" s="186"/>
      <c r="BT92" s="187" t="s">
        <v>219</v>
      </c>
      <c r="BU92" s="187" t="s">
        <v>220</v>
      </c>
      <c r="BV92" s="187" t="s">
        <v>225</v>
      </c>
      <c r="BW92" s="195"/>
      <c r="BX92" s="195"/>
      <c r="BY92" s="157" t="str">
        <f t="shared" ca="1" si="75"/>
        <v/>
      </c>
      <c r="BZ92" s="157" t="str">
        <f t="shared" ca="1" si="76"/>
        <v/>
      </c>
      <c r="CA92" s="132" t="str">
        <f t="shared" ca="1" si="62"/>
        <v xml:space="preserve"> </v>
      </c>
      <c r="CB92" s="88"/>
      <c r="CC92" s="124">
        <v>84</v>
      </c>
      <c r="CD92" s="125" t="e">
        <f>HLOOKUP(Report!CC92,Behaviour!$H$2:$K$3,2,FALSE)</f>
        <v>#N/A</v>
      </c>
      <c r="CE92" s="126" t="e">
        <f t="shared" ca="1" si="77"/>
        <v>#N/A</v>
      </c>
      <c r="CF92" s="127" t="e">
        <f ca="1">CE92+VLOOKUP(CC92,Code!$B$2:$C$6,2,FALSE)</f>
        <v>#N/A</v>
      </c>
      <c r="CG92" s="128" t="e">
        <f ca="1">IF(CC92=0,"",IF(I92="F",AC92&amp;" "&amp;VLOOKUP(CF92,Behaviour!D:I,2,FALSE)&amp;" ",AC92&amp;" "&amp;VLOOKUP(CF92,Behaviour!D:I,4,FALSE)&amp;" "))</f>
        <v>#N/A</v>
      </c>
      <c r="CH92" s="89"/>
      <c r="CI92" s="89"/>
      <c r="CJ92" s="266" t="s">
        <v>26</v>
      </c>
      <c r="CK92" s="266"/>
      <c r="CL92" s="89" t="e">
        <f>IF(CJ92=0,"",VLOOKUP(CJ92,Code!$B$59:$D$61,2,FALSE))</f>
        <v>#N/A</v>
      </c>
      <c r="CM92" s="89" t="e">
        <f>IF(CJ92=0,"",VLOOKUP(CJ92,Code!$B$59:$D$61,3,FALSE))</f>
        <v>#N/A</v>
      </c>
      <c r="CN92" s="89" t="e">
        <f t="shared" ca="1" si="78"/>
        <v>#N/A</v>
      </c>
      <c r="CO92" s="89" t="e">
        <f t="shared" ca="1" si="63"/>
        <v>#N/A</v>
      </c>
      <c r="CP92" s="89" t="e">
        <f t="shared" ca="1" si="64"/>
        <v>#N/A</v>
      </c>
      <c r="CQ92" s="89" t="e">
        <f t="shared" ca="1" si="79"/>
        <v>#N/A</v>
      </c>
      <c r="CR92" s="89" t="str">
        <f t="shared" ca="1" si="80"/>
        <v/>
      </c>
      <c r="CS92" s="89"/>
      <c r="CT92" s="89"/>
      <c r="CU92" s="89" t="str">
        <f t="shared" ca="1" si="81"/>
        <v/>
      </c>
      <c r="CV92" s="89"/>
      <c r="CW92" s="89"/>
      <c r="CX92" s="183" t="str">
        <f t="shared" ca="1" si="82"/>
        <v/>
      </c>
      <c r="CY92" s="22" t="e">
        <f t="shared" ca="1" si="83"/>
        <v>#VALUE!</v>
      </c>
      <c r="CZ92" s="22"/>
      <c r="DA92" s="22"/>
      <c r="DB92" s="182" t="s">
        <v>26</v>
      </c>
      <c r="DC92" s="108" t="e">
        <f t="shared" ca="1" si="84"/>
        <v>#VALUE!</v>
      </c>
      <c r="DD92" s="112" t="e">
        <f ca="1">VLOOKUP(Report!DC92,Code!$B$24:$C$32,2,FALSE)</f>
        <v>#VALUE!</v>
      </c>
      <c r="DE92" s="108" t="e">
        <f ca="1">VLOOKUP(Report!DC92,Code!$B$24:$D$32,3,FALSE)</f>
        <v>#VALUE!</v>
      </c>
      <c r="DF92" s="108" t="e">
        <f t="shared" ca="1" si="85"/>
        <v>#VALUE!</v>
      </c>
      <c r="DG92" s="108" t="e">
        <f t="shared" ca="1" si="65"/>
        <v>#VALUE!</v>
      </c>
      <c r="DH92" s="169" t="e">
        <f t="shared" ca="1" si="66"/>
        <v>#VALUE!</v>
      </c>
      <c r="DI92" s="170"/>
      <c r="DJ92" s="170"/>
      <c r="DK92" s="170"/>
      <c r="DL92" s="170"/>
      <c r="DM92" s="88"/>
      <c r="DN92" s="88"/>
      <c r="DO92" s="177" t="s">
        <v>26</v>
      </c>
      <c r="DP92" s="178" t="e">
        <f>VLOOKUP(Report!DO92,Code!$B$40:$D$42,2,FALSE)</f>
        <v>#N/A</v>
      </c>
      <c r="DQ92" s="179" t="e">
        <f>VLOOKUP(Report!DO92,Code!$B$40:$D$42,3,FALSE)</f>
        <v>#N/A</v>
      </c>
      <c r="DR92" s="180" t="e">
        <f t="shared" ca="1" si="90"/>
        <v>#N/A</v>
      </c>
      <c r="DS92" s="221"/>
      <c r="DT92" s="222" t="e">
        <f t="shared" ca="1" si="86"/>
        <v>#N/A</v>
      </c>
      <c r="DU92" s="181" t="s">
        <v>208</v>
      </c>
      <c r="DV92" s="181" t="s">
        <v>208</v>
      </c>
      <c r="DW92" s="181" t="s">
        <v>208</v>
      </c>
      <c r="DX92" s="115" t="str">
        <f t="shared" si="87"/>
        <v/>
      </c>
      <c r="DY92" s="115"/>
      <c r="DZ92" s="115"/>
      <c r="EA92" s="115"/>
      <c r="EB92" s="98"/>
      <c r="EC92" s="98" t="str">
        <f t="shared" si="67"/>
        <v/>
      </c>
      <c r="ED92" s="192" t="str">
        <f t="shared" si="89"/>
        <v/>
      </c>
    </row>
    <row r="93" spans="7:134" s="223" customFormat="1" ht="115.5" hidden="1" customHeight="1" thickTop="1" thickBot="1" x14ac:dyDescent="0.45">
      <c r="G93" s="199"/>
      <c r="H93" s="238"/>
      <c r="I93" s="190"/>
      <c r="J93" s="193"/>
      <c r="K93" s="193"/>
      <c r="L93" s="193"/>
      <c r="M93" s="193"/>
      <c r="N93" s="193"/>
      <c r="O93" s="193"/>
      <c r="P93" s="193"/>
      <c r="Q93" s="193"/>
      <c r="R93" s="193"/>
      <c r="S93" s="193"/>
      <c r="T93" s="90"/>
      <c r="U93" s="95" t="str">
        <f t="shared" si="68"/>
        <v>Type_2</v>
      </c>
      <c r="V93" s="254"/>
      <c r="W93" s="255" t="e">
        <f t="shared" ca="1" si="69"/>
        <v>#N/A</v>
      </c>
      <c r="X93" s="255"/>
      <c r="Y93" s="47" t="e">
        <f t="shared" ca="1" si="70"/>
        <v>#N/A</v>
      </c>
      <c r="Z93" s="47" t="e">
        <f t="shared" ca="1" si="71"/>
        <v>#N/A</v>
      </c>
      <c r="AA93" s="47"/>
      <c r="AB93" s="82" t="str">
        <f t="shared" si="57"/>
        <v>he</v>
      </c>
      <c r="AC93" s="82" t="str">
        <f t="shared" si="58"/>
        <v>He</v>
      </c>
      <c r="AD93" s="82" t="str">
        <f t="shared" si="59"/>
        <v>his</v>
      </c>
      <c r="AE93" s="83" t="str">
        <f t="shared" si="60"/>
        <v>His</v>
      </c>
      <c r="AF93" s="94"/>
      <c r="AG93" s="94"/>
      <c r="AH93" s="191" t="s">
        <v>26</v>
      </c>
      <c r="AI93" s="84" t="e">
        <f>HLOOKUP(Report!AH93,Person!$H$2:$L$3,2,FALSE)</f>
        <v>#N/A</v>
      </c>
      <c r="AJ93" s="85" t="e">
        <f t="shared" ca="1" si="72"/>
        <v>#N/A</v>
      </c>
      <c r="AK93" s="86" t="e">
        <f ca="1">IF(AH93=0,"",AJ93+VLOOKUP(AH93,Code!$B$2:$C$6,2,FALSE))</f>
        <v>#N/A</v>
      </c>
      <c r="AL93" s="143" t="e">
        <f ca="1">IF(AH93=0,"",IF(I93="F",G93&amp;" "&amp;VLOOKUP(AK93,Person!D:I,2,FALSE),G93&amp;" "&amp;VLOOKUP(AK93,Person!D:I,4,FALSE)))</f>
        <v>#N/A</v>
      </c>
      <c r="AM93" s="89"/>
      <c r="AN93" s="89"/>
      <c r="AO93" s="89"/>
      <c r="AP93" s="89"/>
      <c r="AQ93" s="89"/>
      <c r="AR93" s="89"/>
      <c r="AS93" s="88"/>
      <c r="AT93" s="189">
        <v>2</v>
      </c>
      <c r="AU93" s="147" t="str">
        <f>VLOOKUP(AT93,Code!$B$51:$D$55,2,FALSE)</f>
        <v>Behaviour_1</v>
      </c>
      <c r="AV93" s="88">
        <f ca="1">RANDBETWEEN(1,VLOOKUP(AT93,Code!$B$51:$D$55,3,FALSE))</f>
        <v>1</v>
      </c>
      <c r="AW93" s="89"/>
      <c r="AX93" s="143" t="str">
        <f t="shared" ca="1" si="61"/>
        <v xml:space="preserve"> He is always willing to help a classmate who has been unable to grasp a concept as quickly as himself. This demonstrates secure subject understanding.</v>
      </c>
      <c r="AY93" s="88"/>
      <c r="AZ93" s="88"/>
      <c r="BA93" s="188" t="s">
        <v>26</v>
      </c>
      <c r="BB93" s="84" t="e">
        <f>HLOOKUP(Report!BA93,Homework!$I$2:$L$3,2,FALSE)</f>
        <v>#N/A</v>
      </c>
      <c r="BC93" s="85" t="e">
        <f t="shared" ca="1" si="73"/>
        <v>#N/A</v>
      </c>
      <c r="BD93" s="86" t="e">
        <f ca="1">IF(BA93=0,"",BC93+VLOOKUP(BA93,Code!$B$2:$C$6,2,FALSE))</f>
        <v>#N/A</v>
      </c>
      <c r="BE93" s="86" t="e">
        <f ca="1">IF(AND(VLOOKUP(BD93,Homework!D:J,2,FALSE)="'s ",RIGHT(G93,1)="s"),"' ",IF(VLOOKUP(BD93,Homework!D:J,2,FALSE)="'s ","'s "," "))</f>
        <v>#N/A</v>
      </c>
      <c r="BF93" s="87" t="e">
        <f ca="1">IF(BA93=0,"",IF(I93="F"," "&amp;G93&amp;BE93&amp;VLOOKUP(BD93,Homework!D:J,3,FALSE)," "&amp;G93&amp;BE93&amp;VLOOKUP(BD93,Homework!D:J,5,FALSE)))</f>
        <v>#N/A</v>
      </c>
      <c r="BG93" s="87"/>
      <c r="BH93" s="87"/>
      <c r="BI93" s="87"/>
      <c r="BJ93" s="87"/>
      <c r="BK93" s="87"/>
      <c r="BL93" s="87"/>
      <c r="BM93" s="88"/>
      <c r="BN93" s="88"/>
      <c r="BO93" s="184" t="s">
        <v>26</v>
      </c>
      <c r="BP93" s="185" t="e">
        <f>VLOOKUP(BO93,Code!$B$45:$D$48,2,FALSE)</f>
        <v>#N/A</v>
      </c>
      <c r="BQ93" s="186" t="e">
        <f>VLOOKUP(BO93,Code!$B$45:$D$48,3,FALSE)</f>
        <v>#N/A</v>
      </c>
      <c r="BR93" s="186" t="e">
        <f t="shared" ca="1" si="74"/>
        <v>#N/A</v>
      </c>
      <c r="BS93" s="186"/>
      <c r="BT93" s="187" t="s">
        <v>219</v>
      </c>
      <c r="BU93" s="187" t="s">
        <v>220</v>
      </c>
      <c r="BV93" s="187" t="s">
        <v>225</v>
      </c>
      <c r="BW93" s="195"/>
      <c r="BX93" s="195"/>
      <c r="BY93" s="157" t="str">
        <f t="shared" ca="1" si="75"/>
        <v/>
      </c>
      <c r="BZ93" s="157" t="str">
        <f t="shared" ca="1" si="76"/>
        <v/>
      </c>
      <c r="CA93" s="132" t="str">
        <f t="shared" ca="1" si="62"/>
        <v xml:space="preserve"> </v>
      </c>
      <c r="CB93" s="88"/>
      <c r="CC93" s="124">
        <v>85</v>
      </c>
      <c r="CD93" s="125" t="e">
        <f>HLOOKUP(Report!CC93,Behaviour!$H$2:$K$3,2,FALSE)</f>
        <v>#N/A</v>
      </c>
      <c r="CE93" s="126" t="e">
        <f t="shared" ca="1" si="77"/>
        <v>#N/A</v>
      </c>
      <c r="CF93" s="127" t="e">
        <f ca="1">CE93+VLOOKUP(CC93,Code!$B$2:$C$6,2,FALSE)</f>
        <v>#N/A</v>
      </c>
      <c r="CG93" s="128" t="e">
        <f ca="1">IF(CC93=0,"",IF(I93="F",AC93&amp;" "&amp;VLOOKUP(CF93,Behaviour!D:I,2,FALSE)&amp;" ",AC93&amp;" "&amp;VLOOKUP(CF93,Behaviour!D:I,4,FALSE)&amp;" "))</f>
        <v>#N/A</v>
      </c>
      <c r="CH93" s="89"/>
      <c r="CI93" s="89"/>
      <c r="CJ93" s="266" t="s">
        <v>26</v>
      </c>
      <c r="CK93" s="266"/>
      <c r="CL93" s="89" t="e">
        <f>IF(CJ93=0,"",VLOOKUP(CJ93,Code!$B$59:$D$61,2,FALSE))</f>
        <v>#N/A</v>
      </c>
      <c r="CM93" s="89" t="e">
        <f>IF(CJ93=0,"",VLOOKUP(CJ93,Code!$B$59:$D$61,3,FALSE))</f>
        <v>#N/A</v>
      </c>
      <c r="CN93" s="89" t="e">
        <f t="shared" ca="1" si="78"/>
        <v>#N/A</v>
      </c>
      <c r="CO93" s="89" t="e">
        <f t="shared" ca="1" si="63"/>
        <v>#N/A</v>
      </c>
      <c r="CP93" s="89" t="e">
        <f t="shared" ca="1" si="64"/>
        <v>#N/A</v>
      </c>
      <c r="CQ93" s="89" t="e">
        <f t="shared" ca="1" si="79"/>
        <v>#N/A</v>
      </c>
      <c r="CR93" s="89" t="str">
        <f t="shared" ca="1" si="80"/>
        <v/>
      </c>
      <c r="CS93" s="89"/>
      <c r="CT93" s="89"/>
      <c r="CU93" s="89" t="str">
        <f t="shared" ca="1" si="81"/>
        <v/>
      </c>
      <c r="CV93" s="89"/>
      <c r="CW93" s="89"/>
      <c r="CX93" s="183" t="str">
        <f t="shared" ca="1" si="82"/>
        <v/>
      </c>
      <c r="CY93" s="22" t="e">
        <f t="shared" ca="1" si="83"/>
        <v>#VALUE!</v>
      </c>
      <c r="CZ93" s="22"/>
      <c r="DA93" s="22"/>
      <c r="DB93" s="182" t="s">
        <v>26</v>
      </c>
      <c r="DC93" s="108" t="e">
        <f t="shared" ca="1" si="84"/>
        <v>#VALUE!</v>
      </c>
      <c r="DD93" s="112" t="e">
        <f ca="1">VLOOKUP(Report!DC93,Code!$B$24:$C$32,2,FALSE)</f>
        <v>#VALUE!</v>
      </c>
      <c r="DE93" s="108" t="e">
        <f ca="1">VLOOKUP(Report!DC93,Code!$B$24:$D$32,3,FALSE)</f>
        <v>#VALUE!</v>
      </c>
      <c r="DF93" s="108" t="e">
        <f t="shared" ca="1" si="85"/>
        <v>#VALUE!</v>
      </c>
      <c r="DG93" s="108" t="e">
        <f t="shared" ca="1" si="65"/>
        <v>#VALUE!</v>
      </c>
      <c r="DH93" s="169" t="e">
        <f t="shared" ca="1" si="66"/>
        <v>#VALUE!</v>
      </c>
      <c r="DI93" s="170"/>
      <c r="DJ93" s="170"/>
      <c r="DK93" s="170"/>
      <c r="DL93" s="170"/>
      <c r="DM93" s="88"/>
      <c r="DN93" s="88"/>
      <c r="DO93" s="177" t="s">
        <v>26</v>
      </c>
      <c r="DP93" s="178" t="e">
        <f>VLOOKUP(Report!DO93,Code!$B$40:$D$42,2,FALSE)</f>
        <v>#N/A</v>
      </c>
      <c r="DQ93" s="179" t="e">
        <f>VLOOKUP(Report!DO93,Code!$B$40:$D$42,3,FALSE)</f>
        <v>#N/A</v>
      </c>
      <c r="DR93" s="180" t="e">
        <f t="shared" ca="1" si="90"/>
        <v>#N/A</v>
      </c>
      <c r="DS93" s="221"/>
      <c r="DT93" s="222" t="e">
        <f t="shared" ca="1" si="86"/>
        <v>#N/A</v>
      </c>
      <c r="DU93" s="181" t="s">
        <v>208</v>
      </c>
      <c r="DV93" s="181" t="s">
        <v>208</v>
      </c>
      <c r="DW93" s="181" t="s">
        <v>208</v>
      </c>
      <c r="DX93" s="115" t="str">
        <f t="shared" si="87"/>
        <v/>
      </c>
      <c r="DY93" s="115"/>
      <c r="DZ93" s="115"/>
      <c r="EA93" s="115"/>
      <c r="EB93" s="98"/>
      <c r="EC93" s="98" t="str">
        <f t="shared" si="67"/>
        <v/>
      </c>
      <c r="ED93" s="192" t="str">
        <f t="shared" si="89"/>
        <v/>
      </c>
    </row>
    <row r="94" spans="7:134" s="223" customFormat="1" ht="115.5" hidden="1" customHeight="1" thickTop="1" thickBot="1" x14ac:dyDescent="0.45">
      <c r="G94" s="199"/>
      <c r="H94" s="238"/>
      <c r="I94" s="190"/>
      <c r="J94" s="193"/>
      <c r="K94" s="193"/>
      <c r="L94" s="193"/>
      <c r="M94" s="193"/>
      <c r="N94" s="193"/>
      <c r="O94" s="193"/>
      <c r="P94" s="193"/>
      <c r="Q94" s="193"/>
      <c r="R94" s="193"/>
      <c r="S94" s="193"/>
      <c r="T94" s="90"/>
      <c r="U94" s="95" t="str">
        <f t="shared" si="68"/>
        <v>Type_2</v>
      </c>
      <c r="V94" s="254"/>
      <c r="W94" s="255" t="e">
        <f t="shared" ca="1" si="69"/>
        <v>#N/A</v>
      </c>
      <c r="X94" s="255"/>
      <c r="Y94" s="47" t="e">
        <f t="shared" ca="1" si="70"/>
        <v>#N/A</v>
      </c>
      <c r="Z94" s="47" t="e">
        <f t="shared" ca="1" si="71"/>
        <v>#N/A</v>
      </c>
      <c r="AA94" s="47"/>
      <c r="AB94" s="82" t="str">
        <f t="shared" si="57"/>
        <v>he</v>
      </c>
      <c r="AC94" s="82" t="str">
        <f t="shared" si="58"/>
        <v>He</v>
      </c>
      <c r="AD94" s="82" t="str">
        <f t="shared" si="59"/>
        <v>his</v>
      </c>
      <c r="AE94" s="83" t="str">
        <f t="shared" si="60"/>
        <v>His</v>
      </c>
      <c r="AF94" s="94"/>
      <c r="AG94" s="94"/>
      <c r="AH94" s="191" t="s">
        <v>26</v>
      </c>
      <c r="AI94" s="84" t="e">
        <f>HLOOKUP(Report!AH94,Person!$H$2:$L$3,2,FALSE)</f>
        <v>#N/A</v>
      </c>
      <c r="AJ94" s="85" t="e">
        <f t="shared" ca="1" si="72"/>
        <v>#N/A</v>
      </c>
      <c r="AK94" s="86" t="e">
        <f ca="1">IF(AH94=0,"",AJ94+VLOOKUP(AH94,Code!$B$2:$C$6,2,FALSE))</f>
        <v>#N/A</v>
      </c>
      <c r="AL94" s="143" t="e">
        <f ca="1">IF(AH94=0,"",IF(I94="F",G94&amp;" "&amp;VLOOKUP(AK94,Person!D:I,2,FALSE),G94&amp;" "&amp;VLOOKUP(AK94,Person!D:I,4,FALSE)))</f>
        <v>#N/A</v>
      </c>
      <c r="AM94" s="89"/>
      <c r="AN94" s="89"/>
      <c r="AO94" s="89"/>
      <c r="AP94" s="89"/>
      <c r="AQ94" s="89"/>
      <c r="AR94" s="89"/>
      <c r="AS94" s="88"/>
      <c r="AT94" s="189">
        <v>2</v>
      </c>
      <c r="AU94" s="147" t="str">
        <f>VLOOKUP(AT94,Code!$B$51:$D$55,2,FALSE)</f>
        <v>Behaviour_1</v>
      </c>
      <c r="AV94" s="88">
        <f ca="1">RANDBETWEEN(1,VLOOKUP(AT94,Code!$B$51:$D$55,3,FALSE))</f>
        <v>1</v>
      </c>
      <c r="AW94" s="89"/>
      <c r="AX94" s="143" t="str">
        <f t="shared" ca="1" si="61"/>
        <v xml:space="preserve"> He is always willing to help a classmate who has been unable to grasp a concept as quickly as himself. This demonstrates secure subject understanding.</v>
      </c>
      <c r="AY94" s="88"/>
      <c r="AZ94" s="88"/>
      <c r="BA94" s="188" t="s">
        <v>26</v>
      </c>
      <c r="BB94" s="84" t="e">
        <f>HLOOKUP(Report!BA94,Homework!$I$2:$L$3,2,FALSE)</f>
        <v>#N/A</v>
      </c>
      <c r="BC94" s="85" t="e">
        <f t="shared" ca="1" si="73"/>
        <v>#N/A</v>
      </c>
      <c r="BD94" s="86" t="e">
        <f ca="1">IF(BA94=0,"",BC94+VLOOKUP(BA94,Code!$B$2:$C$6,2,FALSE))</f>
        <v>#N/A</v>
      </c>
      <c r="BE94" s="86" t="e">
        <f ca="1">IF(AND(VLOOKUP(BD94,Homework!D:J,2,FALSE)="'s ",RIGHT(G94,1)="s"),"' ",IF(VLOOKUP(BD94,Homework!D:J,2,FALSE)="'s ","'s "," "))</f>
        <v>#N/A</v>
      </c>
      <c r="BF94" s="87" t="e">
        <f ca="1">IF(BA94=0,"",IF(I94="F"," "&amp;G94&amp;BE94&amp;VLOOKUP(BD94,Homework!D:J,3,FALSE)," "&amp;G94&amp;BE94&amp;VLOOKUP(BD94,Homework!D:J,5,FALSE)))</f>
        <v>#N/A</v>
      </c>
      <c r="BG94" s="87"/>
      <c r="BH94" s="87"/>
      <c r="BI94" s="87"/>
      <c r="BJ94" s="87"/>
      <c r="BK94" s="87"/>
      <c r="BL94" s="87"/>
      <c r="BM94" s="88"/>
      <c r="BN94" s="88"/>
      <c r="BO94" s="184" t="s">
        <v>26</v>
      </c>
      <c r="BP94" s="185" t="e">
        <f>VLOOKUP(BO94,Code!$B$45:$D$48,2,FALSE)</f>
        <v>#N/A</v>
      </c>
      <c r="BQ94" s="186" t="e">
        <f>VLOOKUP(BO94,Code!$B$45:$D$48,3,FALSE)</f>
        <v>#N/A</v>
      </c>
      <c r="BR94" s="186" t="e">
        <f t="shared" ca="1" si="74"/>
        <v>#N/A</v>
      </c>
      <c r="BS94" s="186"/>
      <c r="BT94" s="187" t="s">
        <v>219</v>
      </c>
      <c r="BU94" s="187" t="s">
        <v>220</v>
      </c>
      <c r="BV94" s="187" t="s">
        <v>225</v>
      </c>
      <c r="BW94" s="195"/>
      <c r="BX94" s="195"/>
      <c r="BY94" s="157" t="str">
        <f t="shared" ca="1" si="75"/>
        <v/>
      </c>
      <c r="BZ94" s="157" t="str">
        <f t="shared" ca="1" si="76"/>
        <v/>
      </c>
      <c r="CA94" s="132" t="str">
        <f t="shared" ca="1" si="62"/>
        <v xml:space="preserve"> </v>
      </c>
      <c r="CB94" s="88"/>
      <c r="CC94" s="124">
        <v>86</v>
      </c>
      <c r="CD94" s="125" t="e">
        <f>HLOOKUP(Report!CC94,Behaviour!$H$2:$K$3,2,FALSE)</f>
        <v>#N/A</v>
      </c>
      <c r="CE94" s="126" t="e">
        <f t="shared" ca="1" si="77"/>
        <v>#N/A</v>
      </c>
      <c r="CF94" s="127" t="e">
        <f ca="1">CE94+VLOOKUP(CC94,Code!$B$2:$C$6,2,FALSE)</f>
        <v>#N/A</v>
      </c>
      <c r="CG94" s="128" t="e">
        <f ca="1">IF(CC94=0,"",IF(I94="F",AC94&amp;" "&amp;VLOOKUP(CF94,Behaviour!D:I,2,FALSE)&amp;" ",AC94&amp;" "&amp;VLOOKUP(CF94,Behaviour!D:I,4,FALSE)&amp;" "))</f>
        <v>#N/A</v>
      </c>
      <c r="CH94" s="89"/>
      <c r="CI94" s="89"/>
      <c r="CJ94" s="266" t="s">
        <v>26</v>
      </c>
      <c r="CK94" s="266"/>
      <c r="CL94" s="89" t="e">
        <f>IF(CJ94=0,"",VLOOKUP(CJ94,Code!$B$59:$D$61,2,FALSE))</f>
        <v>#N/A</v>
      </c>
      <c r="CM94" s="89" t="e">
        <f>IF(CJ94=0,"",VLOOKUP(CJ94,Code!$B$59:$D$61,3,FALSE))</f>
        <v>#N/A</v>
      </c>
      <c r="CN94" s="89" t="e">
        <f t="shared" ca="1" si="78"/>
        <v>#N/A</v>
      </c>
      <c r="CO94" s="89" t="e">
        <f t="shared" ca="1" si="63"/>
        <v>#N/A</v>
      </c>
      <c r="CP94" s="89" t="e">
        <f t="shared" ca="1" si="64"/>
        <v>#N/A</v>
      </c>
      <c r="CQ94" s="89" t="e">
        <f t="shared" ca="1" si="79"/>
        <v>#N/A</v>
      </c>
      <c r="CR94" s="89" t="str">
        <f t="shared" ca="1" si="80"/>
        <v/>
      </c>
      <c r="CS94" s="89"/>
      <c r="CT94" s="89"/>
      <c r="CU94" s="89" t="str">
        <f t="shared" ca="1" si="81"/>
        <v/>
      </c>
      <c r="CV94" s="89"/>
      <c r="CW94" s="89"/>
      <c r="CX94" s="183" t="str">
        <f t="shared" ca="1" si="82"/>
        <v/>
      </c>
      <c r="CY94" s="22" t="e">
        <f t="shared" ca="1" si="83"/>
        <v>#VALUE!</v>
      </c>
      <c r="CZ94" s="22"/>
      <c r="DA94" s="22"/>
      <c r="DB94" s="182" t="s">
        <v>26</v>
      </c>
      <c r="DC94" s="108" t="e">
        <f t="shared" ca="1" si="84"/>
        <v>#VALUE!</v>
      </c>
      <c r="DD94" s="112" t="e">
        <f ca="1">VLOOKUP(Report!DC94,Code!$B$24:$C$32,2,FALSE)</f>
        <v>#VALUE!</v>
      </c>
      <c r="DE94" s="108" t="e">
        <f ca="1">VLOOKUP(Report!DC94,Code!$B$24:$D$32,3,FALSE)</f>
        <v>#VALUE!</v>
      </c>
      <c r="DF94" s="108" t="e">
        <f t="shared" ca="1" si="85"/>
        <v>#VALUE!</v>
      </c>
      <c r="DG94" s="108" t="e">
        <f t="shared" ca="1" si="65"/>
        <v>#VALUE!</v>
      </c>
      <c r="DH94" s="169" t="e">
        <f t="shared" ca="1" si="66"/>
        <v>#VALUE!</v>
      </c>
      <c r="DI94" s="170"/>
      <c r="DJ94" s="170"/>
      <c r="DK94" s="170"/>
      <c r="DL94" s="170"/>
      <c r="DM94" s="88"/>
      <c r="DN94" s="88"/>
      <c r="DO94" s="177" t="s">
        <v>26</v>
      </c>
      <c r="DP94" s="178" t="e">
        <f>VLOOKUP(Report!DO94,Code!$B$40:$D$42,2,FALSE)</f>
        <v>#N/A</v>
      </c>
      <c r="DQ94" s="179" t="e">
        <f>VLOOKUP(Report!DO94,Code!$B$40:$D$42,3,FALSE)</f>
        <v>#N/A</v>
      </c>
      <c r="DR94" s="180" t="e">
        <f t="shared" ca="1" si="90"/>
        <v>#N/A</v>
      </c>
      <c r="DS94" s="221"/>
      <c r="DT94" s="222" t="e">
        <f t="shared" ca="1" si="86"/>
        <v>#N/A</v>
      </c>
      <c r="DU94" s="181" t="s">
        <v>208</v>
      </c>
      <c r="DV94" s="181" t="s">
        <v>208</v>
      </c>
      <c r="DW94" s="181" t="s">
        <v>208</v>
      </c>
      <c r="DX94" s="115" t="str">
        <f t="shared" si="87"/>
        <v/>
      </c>
      <c r="DY94" s="115"/>
      <c r="DZ94" s="115"/>
      <c r="EA94" s="115"/>
      <c r="EB94" s="98"/>
      <c r="EC94" s="98" t="str">
        <f t="shared" si="67"/>
        <v/>
      </c>
      <c r="ED94" s="192" t="str">
        <f t="shared" si="89"/>
        <v/>
      </c>
    </row>
    <row r="95" spans="7:134" s="223" customFormat="1" ht="115.5" hidden="1" customHeight="1" thickTop="1" thickBot="1" x14ac:dyDescent="0.45">
      <c r="G95" s="199"/>
      <c r="H95" s="238"/>
      <c r="I95" s="190"/>
      <c r="J95" s="193"/>
      <c r="K95" s="193"/>
      <c r="L95" s="193"/>
      <c r="M95" s="193"/>
      <c r="N95" s="193"/>
      <c r="O95" s="193"/>
      <c r="P95" s="193"/>
      <c r="Q95" s="193"/>
      <c r="R95" s="193"/>
      <c r="S95" s="193"/>
      <c r="T95" s="90"/>
      <c r="U95" s="95" t="str">
        <f t="shared" si="68"/>
        <v>Type_2</v>
      </c>
      <c r="V95" s="254"/>
      <c r="W95" s="255" t="e">
        <f t="shared" ca="1" si="69"/>
        <v>#N/A</v>
      </c>
      <c r="X95" s="255"/>
      <c r="Y95" s="47" t="e">
        <f t="shared" ca="1" si="70"/>
        <v>#N/A</v>
      </c>
      <c r="Z95" s="47" t="e">
        <f t="shared" ca="1" si="71"/>
        <v>#N/A</v>
      </c>
      <c r="AA95" s="47"/>
      <c r="AB95" s="82" t="str">
        <f t="shared" si="57"/>
        <v>he</v>
      </c>
      <c r="AC95" s="82" t="str">
        <f t="shared" si="58"/>
        <v>He</v>
      </c>
      <c r="AD95" s="82" t="str">
        <f t="shared" si="59"/>
        <v>his</v>
      </c>
      <c r="AE95" s="83" t="str">
        <f t="shared" si="60"/>
        <v>His</v>
      </c>
      <c r="AF95" s="94"/>
      <c r="AG95" s="94"/>
      <c r="AH95" s="191" t="s">
        <v>26</v>
      </c>
      <c r="AI95" s="84" t="e">
        <f>HLOOKUP(Report!AH95,Person!$H$2:$L$3,2,FALSE)</f>
        <v>#N/A</v>
      </c>
      <c r="AJ95" s="85" t="e">
        <f t="shared" ca="1" si="72"/>
        <v>#N/A</v>
      </c>
      <c r="AK95" s="86" t="e">
        <f ca="1">IF(AH95=0,"",AJ95+VLOOKUP(AH95,Code!$B$2:$C$6,2,FALSE))</f>
        <v>#N/A</v>
      </c>
      <c r="AL95" s="143" t="e">
        <f ca="1">IF(AH95=0,"",IF(I95="F",G95&amp;" "&amp;VLOOKUP(AK95,Person!D:I,2,FALSE),G95&amp;" "&amp;VLOOKUP(AK95,Person!D:I,4,FALSE)))</f>
        <v>#N/A</v>
      </c>
      <c r="AM95" s="89"/>
      <c r="AN95" s="89"/>
      <c r="AO95" s="89"/>
      <c r="AP95" s="89"/>
      <c r="AQ95" s="89"/>
      <c r="AR95" s="89"/>
      <c r="AS95" s="88"/>
      <c r="AT95" s="189">
        <v>2</v>
      </c>
      <c r="AU95" s="147" t="str">
        <f>VLOOKUP(AT95,Code!$B$51:$D$55,2,FALSE)</f>
        <v>Behaviour_1</v>
      </c>
      <c r="AV95" s="88">
        <f ca="1">RANDBETWEEN(1,VLOOKUP(AT95,Code!$B$51:$D$55,3,FALSE))</f>
        <v>1</v>
      </c>
      <c r="AW95" s="89"/>
      <c r="AX95" s="143" t="str">
        <f t="shared" ca="1" si="61"/>
        <v xml:space="preserve"> He is always willing to help a classmate who has been unable to grasp a concept as quickly as himself. This demonstrates secure subject understanding.</v>
      </c>
      <c r="AY95" s="88"/>
      <c r="AZ95" s="88"/>
      <c r="BA95" s="188" t="s">
        <v>26</v>
      </c>
      <c r="BB95" s="84" t="e">
        <f>HLOOKUP(Report!BA95,Homework!$I$2:$L$3,2,FALSE)</f>
        <v>#N/A</v>
      </c>
      <c r="BC95" s="85" t="e">
        <f t="shared" ca="1" si="73"/>
        <v>#N/A</v>
      </c>
      <c r="BD95" s="86" t="e">
        <f ca="1">IF(BA95=0,"",BC95+VLOOKUP(BA95,Code!$B$2:$C$6,2,FALSE))</f>
        <v>#N/A</v>
      </c>
      <c r="BE95" s="86" t="e">
        <f ca="1">IF(AND(VLOOKUP(BD95,Homework!D:J,2,FALSE)="'s ",RIGHT(G95,1)="s"),"' ",IF(VLOOKUP(BD95,Homework!D:J,2,FALSE)="'s ","'s "," "))</f>
        <v>#N/A</v>
      </c>
      <c r="BF95" s="87" t="e">
        <f ca="1">IF(BA95=0,"",IF(I95="F"," "&amp;G95&amp;BE95&amp;VLOOKUP(BD95,Homework!D:J,3,FALSE)," "&amp;G95&amp;BE95&amp;VLOOKUP(BD95,Homework!D:J,5,FALSE)))</f>
        <v>#N/A</v>
      </c>
      <c r="BG95" s="87"/>
      <c r="BH95" s="87"/>
      <c r="BI95" s="87"/>
      <c r="BJ95" s="87"/>
      <c r="BK95" s="87"/>
      <c r="BL95" s="87"/>
      <c r="BM95" s="88"/>
      <c r="BN95" s="88"/>
      <c r="BO95" s="184" t="s">
        <v>26</v>
      </c>
      <c r="BP95" s="185" t="e">
        <f>VLOOKUP(BO95,Code!$B$45:$D$48,2,FALSE)</f>
        <v>#N/A</v>
      </c>
      <c r="BQ95" s="186" t="e">
        <f>VLOOKUP(BO95,Code!$B$45:$D$48,3,FALSE)</f>
        <v>#N/A</v>
      </c>
      <c r="BR95" s="186" t="e">
        <f t="shared" ca="1" si="74"/>
        <v>#N/A</v>
      </c>
      <c r="BS95" s="186"/>
      <c r="BT95" s="187" t="s">
        <v>219</v>
      </c>
      <c r="BU95" s="187" t="s">
        <v>220</v>
      </c>
      <c r="BV95" s="187" t="s">
        <v>225</v>
      </c>
      <c r="BW95" s="195"/>
      <c r="BX95" s="195"/>
      <c r="BY95" s="157" t="str">
        <f t="shared" ca="1" si="75"/>
        <v/>
      </c>
      <c r="BZ95" s="157" t="str">
        <f t="shared" ca="1" si="76"/>
        <v/>
      </c>
      <c r="CA95" s="132" t="str">
        <f t="shared" ca="1" si="62"/>
        <v xml:space="preserve"> </v>
      </c>
      <c r="CB95" s="88"/>
      <c r="CC95" s="124">
        <v>87</v>
      </c>
      <c r="CD95" s="125" t="e">
        <f>HLOOKUP(Report!CC95,Behaviour!$H$2:$K$3,2,FALSE)</f>
        <v>#N/A</v>
      </c>
      <c r="CE95" s="126" t="e">
        <f t="shared" ca="1" si="77"/>
        <v>#N/A</v>
      </c>
      <c r="CF95" s="127" t="e">
        <f ca="1">CE95+VLOOKUP(CC95,Code!$B$2:$C$6,2,FALSE)</f>
        <v>#N/A</v>
      </c>
      <c r="CG95" s="128" t="e">
        <f ca="1">IF(CC95=0,"",IF(I95="F",AC95&amp;" "&amp;VLOOKUP(CF95,Behaviour!D:I,2,FALSE)&amp;" ",AC95&amp;" "&amp;VLOOKUP(CF95,Behaviour!D:I,4,FALSE)&amp;" "))</f>
        <v>#N/A</v>
      </c>
      <c r="CH95" s="89"/>
      <c r="CI95" s="89"/>
      <c r="CJ95" s="266" t="s">
        <v>26</v>
      </c>
      <c r="CK95" s="266"/>
      <c r="CL95" s="89" t="e">
        <f>IF(CJ95=0,"",VLOOKUP(CJ95,Code!$B$59:$D$61,2,FALSE))</f>
        <v>#N/A</v>
      </c>
      <c r="CM95" s="89" t="e">
        <f>IF(CJ95=0,"",VLOOKUP(CJ95,Code!$B$59:$D$61,3,FALSE))</f>
        <v>#N/A</v>
      </c>
      <c r="CN95" s="89" t="e">
        <f t="shared" ca="1" si="78"/>
        <v>#N/A</v>
      </c>
      <c r="CO95" s="89" t="e">
        <f t="shared" ca="1" si="63"/>
        <v>#N/A</v>
      </c>
      <c r="CP95" s="89" t="e">
        <f t="shared" ca="1" si="64"/>
        <v>#N/A</v>
      </c>
      <c r="CQ95" s="89" t="e">
        <f t="shared" ca="1" si="79"/>
        <v>#N/A</v>
      </c>
      <c r="CR95" s="89" t="str">
        <f t="shared" ca="1" si="80"/>
        <v/>
      </c>
      <c r="CS95" s="89"/>
      <c r="CT95" s="89"/>
      <c r="CU95" s="89" t="str">
        <f t="shared" ca="1" si="81"/>
        <v/>
      </c>
      <c r="CV95" s="89"/>
      <c r="CW95" s="89"/>
      <c r="CX95" s="183" t="str">
        <f t="shared" ca="1" si="82"/>
        <v/>
      </c>
      <c r="CY95" s="22" t="e">
        <f t="shared" ca="1" si="83"/>
        <v>#VALUE!</v>
      </c>
      <c r="CZ95" s="22"/>
      <c r="DA95" s="22"/>
      <c r="DB95" s="182" t="s">
        <v>26</v>
      </c>
      <c r="DC95" s="108" t="e">
        <f t="shared" ca="1" si="84"/>
        <v>#VALUE!</v>
      </c>
      <c r="DD95" s="112" t="e">
        <f ca="1">VLOOKUP(Report!DC95,Code!$B$24:$C$32,2,FALSE)</f>
        <v>#VALUE!</v>
      </c>
      <c r="DE95" s="108" t="e">
        <f ca="1">VLOOKUP(Report!DC95,Code!$B$24:$D$32,3,FALSE)</f>
        <v>#VALUE!</v>
      </c>
      <c r="DF95" s="108" t="e">
        <f t="shared" ca="1" si="85"/>
        <v>#VALUE!</v>
      </c>
      <c r="DG95" s="108" t="e">
        <f t="shared" ca="1" si="65"/>
        <v>#VALUE!</v>
      </c>
      <c r="DH95" s="169" t="e">
        <f t="shared" ca="1" si="66"/>
        <v>#VALUE!</v>
      </c>
      <c r="DI95" s="170"/>
      <c r="DJ95" s="170"/>
      <c r="DK95" s="170"/>
      <c r="DL95" s="170"/>
      <c r="DM95" s="88"/>
      <c r="DN95" s="88"/>
      <c r="DO95" s="177" t="s">
        <v>26</v>
      </c>
      <c r="DP95" s="178" t="e">
        <f>VLOOKUP(Report!DO95,Code!$B$40:$D$42,2,FALSE)</f>
        <v>#N/A</v>
      </c>
      <c r="DQ95" s="179" t="e">
        <f>VLOOKUP(Report!DO95,Code!$B$40:$D$42,3,FALSE)</f>
        <v>#N/A</v>
      </c>
      <c r="DR95" s="180" t="e">
        <f t="shared" ca="1" si="90"/>
        <v>#N/A</v>
      </c>
      <c r="DS95" s="221"/>
      <c r="DT95" s="222" t="e">
        <f t="shared" ca="1" si="86"/>
        <v>#N/A</v>
      </c>
      <c r="DU95" s="181" t="s">
        <v>208</v>
      </c>
      <c r="DV95" s="181" t="s">
        <v>208</v>
      </c>
      <c r="DW95" s="181" t="s">
        <v>208</v>
      </c>
      <c r="DX95" s="115" t="str">
        <f t="shared" si="87"/>
        <v/>
      </c>
      <c r="DY95" s="115"/>
      <c r="DZ95" s="115"/>
      <c r="EA95" s="115"/>
      <c r="EB95" s="98"/>
      <c r="EC95" s="98" t="str">
        <f t="shared" si="67"/>
        <v/>
      </c>
      <c r="ED95" s="192" t="str">
        <f t="shared" si="89"/>
        <v/>
      </c>
    </row>
    <row r="96" spans="7:134" s="223" customFormat="1" ht="115.5" hidden="1" customHeight="1" thickTop="1" thickBot="1" x14ac:dyDescent="0.45">
      <c r="G96" s="199"/>
      <c r="H96" s="238"/>
      <c r="I96" s="190"/>
      <c r="J96" s="193"/>
      <c r="K96" s="193"/>
      <c r="L96" s="193"/>
      <c r="M96" s="193"/>
      <c r="N96" s="193"/>
      <c r="O96" s="193"/>
      <c r="P96" s="193"/>
      <c r="Q96" s="193"/>
      <c r="R96" s="193"/>
      <c r="S96" s="193"/>
      <c r="T96" s="90"/>
      <c r="U96" s="95" t="str">
        <f t="shared" si="68"/>
        <v>Type_2</v>
      </c>
      <c r="V96" s="254"/>
      <c r="W96" s="255" t="e">
        <f t="shared" ca="1" si="69"/>
        <v>#N/A</v>
      </c>
      <c r="X96" s="255"/>
      <c r="Y96" s="47" t="e">
        <f t="shared" ca="1" si="70"/>
        <v>#N/A</v>
      </c>
      <c r="Z96" s="47" t="e">
        <f t="shared" ca="1" si="71"/>
        <v>#N/A</v>
      </c>
      <c r="AA96" s="47"/>
      <c r="AB96" s="82" t="str">
        <f t="shared" si="57"/>
        <v>he</v>
      </c>
      <c r="AC96" s="82" t="str">
        <f t="shared" si="58"/>
        <v>He</v>
      </c>
      <c r="AD96" s="82" t="str">
        <f t="shared" si="59"/>
        <v>his</v>
      </c>
      <c r="AE96" s="83" t="str">
        <f t="shared" si="60"/>
        <v>His</v>
      </c>
      <c r="AF96" s="94"/>
      <c r="AG96" s="94"/>
      <c r="AH96" s="191" t="s">
        <v>26</v>
      </c>
      <c r="AI96" s="84" t="e">
        <f>HLOOKUP(Report!AH96,Person!$H$2:$L$3,2,FALSE)</f>
        <v>#N/A</v>
      </c>
      <c r="AJ96" s="85" t="e">
        <f t="shared" ca="1" si="72"/>
        <v>#N/A</v>
      </c>
      <c r="AK96" s="86" t="e">
        <f ca="1">IF(AH96=0,"",AJ96+VLOOKUP(AH96,Code!$B$2:$C$6,2,FALSE))</f>
        <v>#N/A</v>
      </c>
      <c r="AL96" s="143" t="e">
        <f ca="1">IF(AH96=0,"",IF(I96="F",G96&amp;" "&amp;VLOOKUP(AK96,Person!D:I,2,FALSE),G96&amp;" "&amp;VLOOKUP(AK96,Person!D:I,4,FALSE)))</f>
        <v>#N/A</v>
      </c>
      <c r="AM96" s="89"/>
      <c r="AN96" s="89"/>
      <c r="AO96" s="89"/>
      <c r="AP96" s="89"/>
      <c r="AQ96" s="89"/>
      <c r="AR96" s="89"/>
      <c r="AS96" s="88"/>
      <c r="AT96" s="189">
        <v>2</v>
      </c>
      <c r="AU96" s="147" t="str">
        <f>VLOOKUP(AT96,Code!$B$51:$D$55,2,FALSE)</f>
        <v>Behaviour_1</v>
      </c>
      <c r="AV96" s="88">
        <f ca="1">RANDBETWEEN(1,VLOOKUP(AT96,Code!$B$51:$D$55,3,FALSE))</f>
        <v>3</v>
      </c>
      <c r="AW96" s="89"/>
      <c r="AX96" s="143" t="str">
        <f t="shared" ca="1" si="61"/>
        <v xml:space="preserve"> He shows good citizenship by assisting other students find errors in their work. This demonstrates secure subject understanding.</v>
      </c>
      <c r="AY96" s="88"/>
      <c r="AZ96" s="88"/>
      <c r="BA96" s="188" t="s">
        <v>26</v>
      </c>
      <c r="BB96" s="84" t="e">
        <f>HLOOKUP(Report!BA96,Homework!$I$2:$L$3,2,FALSE)</f>
        <v>#N/A</v>
      </c>
      <c r="BC96" s="85" t="e">
        <f t="shared" ca="1" si="73"/>
        <v>#N/A</v>
      </c>
      <c r="BD96" s="86" t="e">
        <f ca="1">IF(BA96=0,"",BC96+VLOOKUP(BA96,Code!$B$2:$C$6,2,FALSE))</f>
        <v>#N/A</v>
      </c>
      <c r="BE96" s="86" t="e">
        <f ca="1">IF(AND(VLOOKUP(BD96,Homework!D:J,2,FALSE)="'s ",RIGHT(G96,1)="s"),"' ",IF(VLOOKUP(BD96,Homework!D:J,2,FALSE)="'s ","'s "," "))</f>
        <v>#N/A</v>
      </c>
      <c r="BF96" s="87" t="e">
        <f ca="1">IF(BA96=0,"",IF(I96="F"," "&amp;G96&amp;BE96&amp;VLOOKUP(BD96,Homework!D:J,3,FALSE)," "&amp;G96&amp;BE96&amp;VLOOKUP(BD96,Homework!D:J,5,FALSE)))</f>
        <v>#N/A</v>
      </c>
      <c r="BG96" s="87"/>
      <c r="BH96" s="87"/>
      <c r="BI96" s="87"/>
      <c r="BJ96" s="87"/>
      <c r="BK96" s="87"/>
      <c r="BL96" s="87"/>
      <c r="BM96" s="88"/>
      <c r="BN96" s="88"/>
      <c r="BO96" s="184" t="s">
        <v>26</v>
      </c>
      <c r="BP96" s="185" t="e">
        <f>VLOOKUP(BO96,Code!$B$45:$D$48,2,FALSE)</f>
        <v>#N/A</v>
      </c>
      <c r="BQ96" s="186" t="e">
        <f>VLOOKUP(BO96,Code!$B$45:$D$48,3,FALSE)</f>
        <v>#N/A</v>
      </c>
      <c r="BR96" s="186" t="e">
        <f t="shared" ca="1" si="74"/>
        <v>#N/A</v>
      </c>
      <c r="BS96" s="186"/>
      <c r="BT96" s="187" t="s">
        <v>219</v>
      </c>
      <c r="BU96" s="187" t="s">
        <v>220</v>
      </c>
      <c r="BV96" s="187" t="s">
        <v>225</v>
      </c>
      <c r="BW96" s="195"/>
      <c r="BX96" s="195"/>
      <c r="BY96" s="157" t="str">
        <f t="shared" ca="1" si="75"/>
        <v/>
      </c>
      <c r="BZ96" s="157" t="str">
        <f t="shared" ca="1" si="76"/>
        <v/>
      </c>
      <c r="CA96" s="132" t="str">
        <f t="shared" ca="1" si="62"/>
        <v xml:space="preserve"> </v>
      </c>
      <c r="CB96" s="88"/>
      <c r="CC96" s="124">
        <v>88</v>
      </c>
      <c r="CD96" s="125" t="e">
        <f>HLOOKUP(Report!CC96,Behaviour!$H$2:$K$3,2,FALSE)</f>
        <v>#N/A</v>
      </c>
      <c r="CE96" s="126" t="e">
        <f t="shared" ca="1" si="77"/>
        <v>#N/A</v>
      </c>
      <c r="CF96" s="127" t="e">
        <f ca="1">CE96+VLOOKUP(CC96,Code!$B$2:$C$6,2,FALSE)</f>
        <v>#N/A</v>
      </c>
      <c r="CG96" s="128" t="e">
        <f ca="1">IF(CC96=0,"",IF(I96="F",AC96&amp;" "&amp;VLOOKUP(CF96,Behaviour!D:I,2,FALSE)&amp;" ",AC96&amp;" "&amp;VLOOKUP(CF96,Behaviour!D:I,4,FALSE)&amp;" "))</f>
        <v>#N/A</v>
      </c>
      <c r="CH96" s="89"/>
      <c r="CI96" s="89"/>
      <c r="CJ96" s="266" t="s">
        <v>26</v>
      </c>
      <c r="CK96" s="266"/>
      <c r="CL96" s="89" t="e">
        <f>IF(CJ96=0,"",VLOOKUP(CJ96,Code!$B$59:$D$61,2,FALSE))</f>
        <v>#N/A</v>
      </c>
      <c r="CM96" s="89" t="e">
        <f>IF(CJ96=0,"",VLOOKUP(CJ96,Code!$B$59:$D$61,3,FALSE))</f>
        <v>#N/A</v>
      </c>
      <c r="CN96" s="89" t="e">
        <f t="shared" ca="1" si="78"/>
        <v>#N/A</v>
      </c>
      <c r="CO96" s="89" t="e">
        <f t="shared" ca="1" si="63"/>
        <v>#N/A</v>
      </c>
      <c r="CP96" s="89" t="e">
        <f t="shared" ca="1" si="64"/>
        <v>#N/A</v>
      </c>
      <c r="CQ96" s="89" t="e">
        <f t="shared" ca="1" si="79"/>
        <v>#N/A</v>
      </c>
      <c r="CR96" s="89" t="str">
        <f t="shared" ca="1" si="80"/>
        <v/>
      </c>
      <c r="CS96" s="89"/>
      <c r="CT96" s="89"/>
      <c r="CU96" s="89" t="str">
        <f t="shared" ca="1" si="81"/>
        <v/>
      </c>
      <c r="CV96" s="89"/>
      <c r="CW96" s="89"/>
      <c r="CX96" s="183" t="str">
        <f t="shared" ca="1" si="82"/>
        <v/>
      </c>
      <c r="CY96" s="22" t="e">
        <f t="shared" ca="1" si="83"/>
        <v>#VALUE!</v>
      </c>
      <c r="CZ96" s="22"/>
      <c r="DA96" s="22"/>
      <c r="DB96" s="182" t="s">
        <v>26</v>
      </c>
      <c r="DC96" s="108" t="e">
        <f t="shared" ca="1" si="84"/>
        <v>#VALUE!</v>
      </c>
      <c r="DD96" s="112" t="e">
        <f ca="1">VLOOKUP(Report!DC96,Code!$B$24:$C$32,2,FALSE)</f>
        <v>#VALUE!</v>
      </c>
      <c r="DE96" s="108" t="e">
        <f ca="1">VLOOKUP(Report!DC96,Code!$B$24:$D$32,3,FALSE)</f>
        <v>#VALUE!</v>
      </c>
      <c r="DF96" s="108" t="e">
        <f t="shared" ca="1" si="85"/>
        <v>#VALUE!</v>
      </c>
      <c r="DG96" s="108" t="e">
        <f t="shared" ca="1" si="65"/>
        <v>#VALUE!</v>
      </c>
      <c r="DH96" s="169" t="e">
        <f t="shared" ca="1" si="66"/>
        <v>#VALUE!</v>
      </c>
      <c r="DI96" s="170"/>
      <c r="DJ96" s="170"/>
      <c r="DK96" s="170"/>
      <c r="DL96" s="170"/>
      <c r="DM96" s="88"/>
      <c r="DN96" s="88"/>
      <c r="DO96" s="177" t="s">
        <v>26</v>
      </c>
      <c r="DP96" s="178" t="e">
        <f>VLOOKUP(Report!DO96,Code!$B$40:$D$42,2,FALSE)</f>
        <v>#N/A</v>
      </c>
      <c r="DQ96" s="179" t="e">
        <f>VLOOKUP(Report!DO96,Code!$B$40:$D$42,3,FALSE)</f>
        <v>#N/A</v>
      </c>
      <c r="DR96" s="180" t="e">
        <f t="shared" ca="1" si="90"/>
        <v>#N/A</v>
      </c>
      <c r="DS96" s="221"/>
      <c r="DT96" s="222" t="e">
        <f t="shared" ca="1" si="86"/>
        <v>#N/A</v>
      </c>
      <c r="DU96" s="181" t="s">
        <v>208</v>
      </c>
      <c r="DV96" s="181" t="s">
        <v>208</v>
      </c>
      <c r="DW96" s="181" t="s">
        <v>208</v>
      </c>
      <c r="DX96" s="115" t="str">
        <f t="shared" si="87"/>
        <v/>
      </c>
      <c r="DY96" s="115"/>
      <c r="DZ96" s="115"/>
      <c r="EA96" s="115"/>
      <c r="EB96" s="98"/>
      <c r="EC96" s="98" t="str">
        <f t="shared" si="67"/>
        <v/>
      </c>
      <c r="ED96" s="192" t="str">
        <f t="shared" si="89"/>
        <v/>
      </c>
    </row>
    <row r="97" spans="7:134" s="223" customFormat="1" ht="115.5" hidden="1" customHeight="1" thickTop="1" thickBot="1" x14ac:dyDescent="0.45">
      <c r="G97" s="199"/>
      <c r="H97" s="238"/>
      <c r="I97" s="190"/>
      <c r="J97" s="193"/>
      <c r="K97" s="193"/>
      <c r="L97" s="193"/>
      <c r="M97" s="193"/>
      <c r="N97" s="193"/>
      <c r="O97" s="193"/>
      <c r="P97" s="193"/>
      <c r="Q97" s="193"/>
      <c r="R97" s="193"/>
      <c r="S97" s="193"/>
      <c r="T97" s="90"/>
      <c r="U97" s="95" t="str">
        <f t="shared" si="68"/>
        <v>Type_2</v>
      </c>
      <c r="V97" s="254"/>
      <c r="W97" s="255" t="e">
        <f t="shared" ca="1" si="69"/>
        <v>#N/A</v>
      </c>
      <c r="X97" s="255"/>
      <c r="Y97" s="47" t="e">
        <f t="shared" ca="1" si="70"/>
        <v>#N/A</v>
      </c>
      <c r="Z97" s="47" t="e">
        <f t="shared" ca="1" si="71"/>
        <v>#N/A</v>
      </c>
      <c r="AA97" s="47"/>
      <c r="AB97" s="82" t="str">
        <f t="shared" si="57"/>
        <v>he</v>
      </c>
      <c r="AC97" s="82" t="str">
        <f t="shared" si="58"/>
        <v>He</v>
      </c>
      <c r="AD97" s="82" t="str">
        <f t="shared" si="59"/>
        <v>his</v>
      </c>
      <c r="AE97" s="83" t="str">
        <f t="shared" si="60"/>
        <v>His</v>
      </c>
      <c r="AF97" s="94"/>
      <c r="AG97" s="94"/>
      <c r="AH97" s="191" t="s">
        <v>26</v>
      </c>
      <c r="AI97" s="84" t="e">
        <f>HLOOKUP(Report!AH97,Person!$H$2:$L$3,2,FALSE)</f>
        <v>#N/A</v>
      </c>
      <c r="AJ97" s="85" t="e">
        <f t="shared" ca="1" si="72"/>
        <v>#N/A</v>
      </c>
      <c r="AK97" s="86" t="e">
        <f ca="1">IF(AH97=0,"",AJ97+VLOOKUP(AH97,Code!$B$2:$C$6,2,FALSE))</f>
        <v>#N/A</v>
      </c>
      <c r="AL97" s="143" t="e">
        <f ca="1">IF(AH97=0,"",IF(I97="F",G97&amp;" "&amp;VLOOKUP(AK97,Person!D:I,2,FALSE),G97&amp;" "&amp;VLOOKUP(AK97,Person!D:I,4,FALSE)))</f>
        <v>#N/A</v>
      </c>
      <c r="AM97" s="89"/>
      <c r="AN97" s="89"/>
      <c r="AO97" s="89"/>
      <c r="AP97" s="89"/>
      <c r="AQ97" s="89"/>
      <c r="AR97" s="89"/>
      <c r="AS97" s="88"/>
      <c r="AT97" s="189">
        <v>2</v>
      </c>
      <c r="AU97" s="147" t="str">
        <f>VLOOKUP(AT97,Code!$B$51:$D$55,2,FALSE)</f>
        <v>Behaviour_1</v>
      </c>
      <c r="AV97" s="88">
        <f ca="1">RANDBETWEEN(1,VLOOKUP(AT97,Code!$B$51:$D$55,3,FALSE))</f>
        <v>3</v>
      </c>
      <c r="AW97" s="89"/>
      <c r="AX97" s="143" t="str">
        <f t="shared" ca="1" si="61"/>
        <v xml:space="preserve"> He shows good citizenship by assisting other students find errors in their work. This demonstrates secure subject understanding.</v>
      </c>
      <c r="AY97" s="88"/>
      <c r="AZ97" s="88"/>
      <c r="BA97" s="188" t="s">
        <v>26</v>
      </c>
      <c r="BB97" s="84" t="e">
        <f>HLOOKUP(Report!BA97,Homework!$I$2:$L$3,2,FALSE)</f>
        <v>#N/A</v>
      </c>
      <c r="BC97" s="85" t="e">
        <f t="shared" ca="1" si="73"/>
        <v>#N/A</v>
      </c>
      <c r="BD97" s="86" t="e">
        <f ca="1">IF(BA97=0,"",BC97+VLOOKUP(BA97,Code!$B$2:$C$6,2,FALSE))</f>
        <v>#N/A</v>
      </c>
      <c r="BE97" s="86" t="e">
        <f ca="1">IF(AND(VLOOKUP(BD97,Homework!D:J,2,FALSE)="'s ",RIGHT(G97,1)="s"),"' ",IF(VLOOKUP(BD97,Homework!D:J,2,FALSE)="'s ","'s "," "))</f>
        <v>#N/A</v>
      </c>
      <c r="BF97" s="87" t="e">
        <f ca="1">IF(BA97=0,"",IF(I97="F"," "&amp;G97&amp;BE97&amp;VLOOKUP(BD97,Homework!D:J,3,FALSE)," "&amp;G97&amp;BE97&amp;VLOOKUP(BD97,Homework!D:J,5,FALSE)))</f>
        <v>#N/A</v>
      </c>
      <c r="BG97" s="87"/>
      <c r="BH97" s="87"/>
      <c r="BI97" s="87"/>
      <c r="BJ97" s="87"/>
      <c r="BK97" s="87"/>
      <c r="BL97" s="87"/>
      <c r="BM97" s="88"/>
      <c r="BN97" s="88"/>
      <c r="BO97" s="184" t="s">
        <v>26</v>
      </c>
      <c r="BP97" s="185" t="e">
        <f>VLOOKUP(BO97,Code!$B$45:$D$48,2,FALSE)</f>
        <v>#N/A</v>
      </c>
      <c r="BQ97" s="186" t="e">
        <f>VLOOKUP(BO97,Code!$B$45:$D$48,3,FALSE)</f>
        <v>#N/A</v>
      </c>
      <c r="BR97" s="186" t="e">
        <f t="shared" ca="1" si="74"/>
        <v>#N/A</v>
      </c>
      <c r="BS97" s="186"/>
      <c r="BT97" s="187" t="s">
        <v>219</v>
      </c>
      <c r="BU97" s="187" t="s">
        <v>220</v>
      </c>
      <c r="BV97" s="187" t="s">
        <v>225</v>
      </c>
      <c r="BW97" s="195"/>
      <c r="BX97" s="195"/>
      <c r="BY97" s="157" t="str">
        <f t="shared" ca="1" si="75"/>
        <v/>
      </c>
      <c r="BZ97" s="157" t="str">
        <f t="shared" ca="1" si="76"/>
        <v/>
      </c>
      <c r="CA97" s="132" t="str">
        <f t="shared" ca="1" si="62"/>
        <v xml:space="preserve"> </v>
      </c>
      <c r="CB97" s="88"/>
      <c r="CC97" s="124">
        <v>89</v>
      </c>
      <c r="CD97" s="125" t="e">
        <f>HLOOKUP(Report!CC97,Behaviour!$H$2:$K$3,2,FALSE)</f>
        <v>#N/A</v>
      </c>
      <c r="CE97" s="126" t="e">
        <f t="shared" ca="1" si="77"/>
        <v>#N/A</v>
      </c>
      <c r="CF97" s="127" t="e">
        <f ca="1">CE97+VLOOKUP(CC97,Code!$B$2:$C$6,2,FALSE)</f>
        <v>#N/A</v>
      </c>
      <c r="CG97" s="128" t="e">
        <f ca="1">IF(CC97=0,"",IF(I97="F",AC97&amp;" "&amp;VLOOKUP(CF97,Behaviour!D:I,2,FALSE)&amp;" ",AC97&amp;" "&amp;VLOOKUP(CF97,Behaviour!D:I,4,FALSE)&amp;" "))</f>
        <v>#N/A</v>
      </c>
      <c r="CH97" s="89"/>
      <c r="CI97" s="89"/>
      <c r="CJ97" s="266" t="s">
        <v>26</v>
      </c>
      <c r="CK97" s="266"/>
      <c r="CL97" s="89" t="e">
        <f>IF(CJ97=0,"",VLOOKUP(CJ97,Code!$B$59:$D$61,2,FALSE))</f>
        <v>#N/A</v>
      </c>
      <c r="CM97" s="89" t="e">
        <f>IF(CJ97=0,"",VLOOKUP(CJ97,Code!$B$59:$D$61,3,FALSE))</f>
        <v>#N/A</v>
      </c>
      <c r="CN97" s="89" t="e">
        <f t="shared" ca="1" si="78"/>
        <v>#N/A</v>
      </c>
      <c r="CO97" s="89" t="e">
        <f t="shared" ca="1" si="63"/>
        <v>#N/A</v>
      </c>
      <c r="CP97" s="89" t="e">
        <f t="shared" ca="1" si="64"/>
        <v>#N/A</v>
      </c>
      <c r="CQ97" s="89" t="e">
        <f t="shared" ca="1" si="79"/>
        <v>#N/A</v>
      </c>
      <c r="CR97" s="89" t="str">
        <f t="shared" ca="1" si="80"/>
        <v/>
      </c>
      <c r="CS97" s="89"/>
      <c r="CT97" s="89"/>
      <c r="CU97" s="89" t="str">
        <f t="shared" ca="1" si="81"/>
        <v/>
      </c>
      <c r="CV97" s="89"/>
      <c r="CW97" s="89"/>
      <c r="CX97" s="183" t="str">
        <f t="shared" ca="1" si="82"/>
        <v/>
      </c>
      <c r="CY97" s="22" t="e">
        <f t="shared" ca="1" si="83"/>
        <v>#VALUE!</v>
      </c>
      <c r="CZ97" s="22"/>
      <c r="DA97" s="22"/>
      <c r="DB97" s="182" t="s">
        <v>26</v>
      </c>
      <c r="DC97" s="108" t="e">
        <f t="shared" ca="1" si="84"/>
        <v>#VALUE!</v>
      </c>
      <c r="DD97" s="112" t="e">
        <f ca="1">VLOOKUP(Report!DC97,Code!$B$24:$C$32,2,FALSE)</f>
        <v>#VALUE!</v>
      </c>
      <c r="DE97" s="108" t="e">
        <f ca="1">VLOOKUP(Report!DC97,Code!$B$24:$D$32,3,FALSE)</f>
        <v>#VALUE!</v>
      </c>
      <c r="DF97" s="108" t="e">
        <f t="shared" ca="1" si="85"/>
        <v>#VALUE!</v>
      </c>
      <c r="DG97" s="108" t="e">
        <f t="shared" ca="1" si="65"/>
        <v>#VALUE!</v>
      </c>
      <c r="DH97" s="169" t="e">
        <f t="shared" ca="1" si="66"/>
        <v>#VALUE!</v>
      </c>
      <c r="DI97" s="170"/>
      <c r="DJ97" s="170"/>
      <c r="DK97" s="170"/>
      <c r="DL97" s="170"/>
      <c r="DM97" s="88"/>
      <c r="DN97" s="88"/>
      <c r="DO97" s="177" t="s">
        <v>26</v>
      </c>
      <c r="DP97" s="178" t="e">
        <f>VLOOKUP(Report!DO97,Code!$B$40:$D$42,2,FALSE)</f>
        <v>#N/A</v>
      </c>
      <c r="DQ97" s="179" t="e">
        <f>VLOOKUP(Report!DO97,Code!$B$40:$D$42,3,FALSE)</f>
        <v>#N/A</v>
      </c>
      <c r="DR97" s="180" t="e">
        <f t="shared" ca="1" si="90"/>
        <v>#N/A</v>
      </c>
      <c r="DS97" s="221"/>
      <c r="DT97" s="222" t="e">
        <f t="shared" ca="1" si="86"/>
        <v>#N/A</v>
      </c>
      <c r="DU97" s="181" t="s">
        <v>208</v>
      </c>
      <c r="DV97" s="181" t="s">
        <v>208</v>
      </c>
      <c r="DW97" s="181" t="s">
        <v>208</v>
      </c>
      <c r="DX97" s="115" t="str">
        <f t="shared" si="87"/>
        <v/>
      </c>
      <c r="DY97" s="115"/>
      <c r="DZ97" s="115"/>
      <c r="EA97" s="115"/>
      <c r="EB97" s="98"/>
      <c r="EC97" s="98" t="str">
        <f t="shared" si="67"/>
        <v/>
      </c>
      <c r="ED97" s="192" t="str">
        <f t="shared" si="89"/>
        <v/>
      </c>
    </row>
    <row r="98" spans="7:134" s="223" customFormat="1" ht="115.5" hidden="1" customHeight="1" thickTop="1" thickBot="1" x14ac:dyDescent="0.45">
      <c r="G98" s="199"/>
      <c r="H98" s="238"/>
      <c r="I98" s="190"/>
      <c r="J98" s="193"/>
      <c r="K98" s="193"/>
      <c r="L98" s="193"/>
      <c r="M98" s="193"/>
      <c r="N98" s="193"/>
      <c r="O98" s="193"/>
      <c r="P98" s="193"/>
      <c r="Q98" s="193"/>
      <c r="R98" s="193"/>
      <c r="S98" s="193"/>
      <c r="T98" s="90"/>
      <c r="U98" s="95" t="str">
        <f t="shared" si="68"/>
        <v>Type_2</v>
      </c>
      <c r="V98" s="254"/>
      <c r="W98" s="255" t="e">
        <f t="shared" ca="1" si="69"/>
        <v>#N/A</v>
      </c>
      <c r="X98" s="255"/>
      <c r="Y98" s="47" t="e">
        <f t="shared" ca="1" si="70"/>
        <v>#N/A</v>
      </c>
      <c r="Z98" s="47" t="e">
        <f t="shared" ca="1" si="71"/>
        <v>#N/A</v>
      </c>
      <c r="AA98" s="47"/>
      <c r="AB98" s="82" t="str">
        <f t="shared" si="57"/>
        <v>he</v>
      </c>
      <c r="AC98" s="82" t="str">
        <f t="shared" si="58"/>
        <v>He</v>
      </c>
      <c r="AD98" s="82" t="str">
        <f t="shared" si="59"/>
        <v>his</v>
      </c>
      <c r="AE98" s="83" t="str">
        <f t="shared" si="60"/>
        <v>His</v>
      </c>
      <c r="AF98" s="94"/>
      <c r="AG98" s="94"/>
      <c r="AH98" s="191" t="s">
        <v>26</v>
      </c>
      <c r="AI98" s="84" t="e">
        <f>HLOOKUP(Report!AH98,Person!$H$2:$L$3,2,FALSE)</f>
        <v>#N/A</v>
      </c>
      <c r="AJ98" s="85" t="e">
        <f t="shared" ca="1" si="72"/>
        <v>#N/A</v>
      </c>
      <c r="AK98" s="86" t="e">
        <f ca="1">IF(AH98=0,"",AJ98+VLOOKUP(AH98,Code!$B$2:$C$6,2,FALSE))</f>
        <v>#N/A</v>
      </c>
      <c r="AL98" s="143" t="e">
        <f ca="1">IF(AH98=0,"",IF(I98="F",G98&amp;" "&amp;VLOOKUP(AK98,Person!D:I,2,FALSE),G98&amp;" "&amp;VLOOKUP(AK98,Person!D:I,4,FALSE)))</f>
        <v>#N/A</v>
      </c>
      <c r="AM98" s="89"/>
      <c r="AN98" s="89"/>
      <c r="AO98" s="89"/>
      <c r="AP98" s="89"/>
      <c r="AQ98" s="89"/>
      <c r="AR98" s="89"/>
      <c r="AS98" s="88"/>
      <c r="AT98" s="189">
        <v>2</v>
      </c>
      <c r="AU98" s="147" t="str">
        <f>VLOOKUP(AT98,Code!$B$51:$D$55,2,FALSE)</f>
        <v>Behaviour_1</v>
      </c>
      <c r="AV98" s="88">
        <f ca="1">RANDBETWEEN(1,VLOOKUP(AT98,Code!$B$51:$D$55,3,FALSE))</f>
        <v>1</v>
      </c>
      <c r="AW98" s="89"/>
      <c r="AX98" s="143" t="str">
        <f t="shared" ca="1" si="61"/>
        <v xml:space="preserve"> He is always willing to help a classmate who has been unable to grasp a concept as quickly as himself. This demonstrates secure subject understanding.</v>
      </c>
      <c r="AY98" s="88"/>
      <c r="AZ98" s="88"/>
      <c r="BA98" s="188" t="s">
        <v>26</v>
      </c>
      <c r="BB98" s="84" t="e">
        <f>HLOOKUP(Report!BA98,Homework!$I$2:$L$3,2,FALSE)</f>
        <v>#N/A</v>
      </c>
      <c r="BC98" s="85" t="e">
        <f t="shared" ca="1" si="73"/>
        <v>#N/A</v>
      </c>
      <c r="BD98" s="86" t="e">
        <f ca="1">IF(BA98=0,"",BC98+VLOOKUP(BA98,Code!$B$2:$C$6,2,FALSE))</f>
        <v>#N/A</v>
      </c>
      <c r="BE98" s="86" t="e">
        <f ca="1">IF(AND(VLOOKUP(BD98,Homework!D:J,2,FALSE)="'s ",RIGHT(G98,1)="s"),"' ",IF(VLOOKUP(BD98,Homework!D:J,2,FALSE)="'s ","'s "," "))</f>
        <v>#N/A</v>
      </c>
      <c r="BF98" s="87" t="e">
        <f ca="1">IF(BA98=0,"",IF(I98="F"," "&amp;G98&amp;BE98&amp;VLOOKUP(BD98,Homework!D:J,3,FALSE)," "&amp;G98&amp;BE98&amp;VLOOKUP(BD98,Homework!D:J,5,FALSE)))</f>
        <v>#N/A</v>
      </c>
      <c r="BG98" s="87"/>
      <c r="BH98" s="87"/>
      <c r="BI98" s="87"/>
      <c r="BJ98" s="87"/>
      <c r="BK98" s="87"/>
      <c r="BL98" s="87"/>
      <c r="BM98" s="88"/>
      <c r="BN98" s="88"/>
      <c r="BO98" s="184" t="s">
        <v>26</v>
      </c>
      <c r="BP98" s="185" t="e">
        <f>VLOOKUP(BO98,Code!$B$45:$D$48,2,FALSE)</f>
        <v>#N/A</v>
      </c>
      <c r="BQ98" s="186" t="e">
        <f>VLOOKUP(BO98,Code!$B$45:$D$48,3,FALSE)</f>
        <v>#N/A</v>
      </c>
      <c r="BR98" s="186" t="e">
        <f t="shared" ca="1" si="74"/>
        <v>#N/A</v>
      </c>
      <c r="BS98" s="186"/>
      <c r="BT98" s="187" t="s">
        <v>219</v>
      </c>
      <c r="BU98" s="187" t="s">
        <v>220</v>
      </c>
      <c r="BV98" s="187" t="s">
        <v>225</v>
      </c>
      <c r="BW98" s="195"/>
      <c r="BX98" s="195"/>
      <c r="BY98" s="157" t="str">
        <f t="shared" ca="1" si="75"/>
        <v/>
      </c>
      <c r="BZ98" s="157" t="str">
        <f t="shared" ca="1" si="76"/>
        <v/>
      </c>
      <c r="CA98" s="132" t="str">
        <f t="shared" ca="1" si="62"/>
        <v xml:space="preserve"> </v>
      </c>
      <c r="CB98" s="88"/>
      <c r="CC98" s="124">
        <v>90</v>
      </c>
      <c r="CD98" s="125" t="e">
        <f>HLOOKUP(Report!CC98,Behaviour!$H$2:$K$3,2,FALSE)</f>
        <v>#N/A</v>
      </c>
      <c r="CE98" s="126" t="e">
        <f t="shared" ca="1" si="77"/>
        <v>#N/A</v>
      </c>
      <c r="CF98" s="127" t="e">
        <f ca="1">CE98+VLOOKUP(CC98,Code!$B$2:$C$6,2,FALSE)</f>
        <v>#N/A</v>
      </c>
      <c r="CG98" s="128" t="e">
        <f ca="1">IF(CC98=0,"",IF(I98="F",AC98&amp;" "&amp;VLOOKUP(CF98,Behaviour!D:I,2,FALSE)&amp;" ",AC98&amp;" "&amp;VLOOKUP(CF98,Behaviour!D:I,4,FALSE)&amp;" "))</f>
        <v>#N/A</v>
      </c>
      <c r="CH98" s="89"/>
      <c r="CI98" s="89"/>
      <c r="CJ98" s="266" t="s">
        <v>26</v>
      </c>
      <c r="CK98" s="266"/>
      <c r="CL98" s="89" t="e">
        <f>IF(CJ98=0,"",VLOOKUP(CJ98,Code!$B$59:$D$61,2,FALSE))</f>
        <v>#N/A</v>
      </c>
      <c r="CM98" s="89" t="e">
        <f>IF(CJ98=0,"",VLOOKUP(CJ98,Code!$B$59:$D$61,3,FALSE))</f>
        <v>#N/A</v>
      </c>
      <c r="CN98" s="89" t="e">
        <f t="shared" ca="1" si="78"/>
        <v>#N/A</v>
      </c>
      <c r="CO98" s="89" t="e">
        <f t="shared" ca="1" si="63"/>
        <v>#N/A</v>
      </c>
      <c r="CP98" s="89" t="e">
        <f t="shared" ca="1" si="64"/>
        <v>#N/A</v>
      </c>
      <c r="CQ98" s="89" t="e">
        <f t="shared" ca="1" si="79"/>
        <v>#N/A</v>
      </c>
      <c r="CR98" s="89" t="str">
        <f t="shared" ca="1" si="80"/>
        <v/>
      </c>
      <c r="CS98" s="89"/>
      <c r="CT98" s="89"/>
      <c r="CU98" s="89" t="str">
        <f t="shared" ca="1" si="81"/>
        <v/>
      </c>
      <c r="CV98" s="89"/>
      <c r="CW98" s="89"/>
      <c r="CX98" s="183" t="str">
        <f t="shared" ca="1" si="82"/>
        <v/>
      </c>
      <c r="CY98" s="22" t="e">
        <f t="shared" ca="1" si="83"/>
        <v>#VALUE!</v>
      </c>
      <c r="CZ98" s="22"/>
      <c r="DA98" s="22"/>
      <c r="DB98" s="182" t="s">
        <v>26</v>
      </c>
      <c r="DC98" s="108" t="e">
        <f t="shared" ca="1" si="84"/>
        <v>#VALUE!</v>
      </c>
      <c r="DD98" s="112" t="e">
        <f ca="1">VLOOKUP(Report!DC98,Code!$B$24:$C$32,2,FALSE)</f>
        <v>#VALUE!</v>
      </c>
      <c r="DE98" s="108" t="e">
        <f ca="1">VLOOKUP(Report!DC98,Code!$B$24:$D$32,3,FALSE)</f>
        <v>#VALUE!</v>
      </c>
      <c r="DF98" s="108" t="e">
        <f t="shared" ca="1" si="85"/>
        <v>#VALUE!</v>
      </c>
      <c r="DG98" s="108" t="e">
        <f t="shared" ca="1" si="65"/>
        <v>#VALUE!</v>
      </c>
      <c r="DH98" s="169" t="e">
        <f t="shared" ca="1" si="66"/>
        <v>#VALUE!</v>
      </c>
      <c r="DI98" s="170"/>
      <c r="DJ98" s="170"/>
      <c r="DK98" s="170"/>
      <c r="DL98" s="170"/>
      <c r="DM98" s="88"/>
      <c r="DN98" s="88"/>
      <c r="DO98" s="177" t="s">
        <v>26</v>
      </c>
      <c r="DP98" s="178" t="e">
        <f>VLOOKUP(Report!DO98,Code!$B$40:$D$42,2,FALSE)</f>
        <v>#N/A</v>
      </c>
      <c r="DQ98" s="179" t="e">
        <f>VLOOKUP(Report!DO98,Code!$B$40:$D$42,3,FALSE)</f>
        <v>#N/A</v>
      </c>
      <c r="DR98" s="180" t="e">
        <f t="shared" ca="1" si="90"/>
        <v>#N/A</v>
      </c>
      <c r="DS98" s="221"/>
      <c r="DT98" s="222" t="e">
        <f t="shared" ca="1" si="86"/>
        <v>#N/A</v>
      </c>
      <c r="DU98" s="181" t="s">
        <v>208</v>
      </c>
      <c r="DV98" s="181" t="s">
        <v>208</v>
      </c>
      <c r="DW98" s="181" t="s">
        <v>208</v>
      </c>
      <c r="DX98" s="115" t="str">
        <f t="shared" si="87"/>
        <v/>
      </c>
      <c r="DY98" s="115"/>
      <c r="DZ98" s="115"/>
      <c r="EA98" s="115"/>
      <c r="EB98" s="98"/>
      <c r="EC98" s="98" t="str">
        <f t="shared" si="67"/>
        <v/>
      </c>
      <c r="ED98" s="192" t="str">
        <f t="shared" si="89"/>
        <v/>
      </c>
    </row>
    <row r="99" spans="7:134" s="223" customFormat="1" ht="115.5" hidden="1" customHeight="1" thickTop="1" thickBot="1" x14ac:dyDescent="0.45">
      <c r="G99" s="199"/>
      <c r="H99" s="238"/>
      <c r="I99" s="190"/>
      <c r="J99" s="193"/>
      <c r="K99" s="193"/>
      <c r="L99" s="193"/>
      <c r="M99" s="193"/>
      <c r="N99" s="193"/>
      <c r="O99" s="193"/>
      <c r="P99" s="193"/>
      <c r="Q99" s="193"/>
      <c r="R99" s="193"/>
      <c r="S99" s="193"/>
      <c r="T99" s="90"/>
      <c r="U99" s="95" t="str">
        <f t="shared" si="68"/>
        <v>Type_2</v>
      </c>
      <c r="V99" s="254"/>
      <c r="W99" s="255" t="e">
        <f t="shared" ca="1" si="69"/>
        <v>#N/A</v>
      </c>
      <c r="X99" s="255"/>
      <c r="Y99" s="47" t="e">
        <f t="shared" ca="1" si="70"/>
        <v>#N/A</v>
      </c>
      <c r="Z99" s="47" t="e">
        <f t="shared" ca="1" si="71"/>
        <v>#N/A</v>
      </c>
      <c r="AA99" s="47"/>
      <c r="AB99" s="82" t="str">
        <f t="shared" si="57"/>
        <v>he</v>
      </c>
      <c r="AC99" s="82" t="str">
        <f t="shared" si="58"/>
        <v>He</v>
      </c>
      <c r="AD99" s="82" t="str">
        <f t="shared" si="59"/>
        <v>his</v>
      </c>
      <c r="AE99" s="83" t="str">
        <f t="shared" si="60"/>
        <v>His</v>
      </c>
      <c r="AF99" s="94"/>
      <c r="AG99" s="94"/>
      <c r="AH99" s="191" t="s">
        <v>26</v>
      </c>
      <c r="AI99" s="84" t="e">
        <f>HLOOKUP(Report!AH99,Person!$H$2:$L$3,2,FALSE)</f>
        <v>#N/A</v>
      </c>
      <c r="AJ99" s="85" t="e">
        <f t="shared" ca="1" si="72"/>
        <v>#N/A</v>
      </c>
      <c r="AK99" s="86" t="e">
        <f ca="1">IF(AH99=0,"",AJ99+VLOOKUP(AH99,Code!$B$2:$C$6,2,FALSE))</f>
        <v>#N/A</v>
      </c>
      <c r="AL99" s="143" t="e">
        <f ca="1">IF(AH99=0,"",IF(I99="F",G99&amp;" "&amp;VLOOKUP(AK99,Person!D:I,2,FALSE),G99&amp;" "&amp;VLOOKUP(AK99,Person!D:I,4,FALSE)))</f>
        <v>#N/A</v>
      </c>
      <c r="AM99" s="89"/>
      <c r="AN99" s="89"/>
      <c r="AO99" s="89"/>
      <c r="AP99" s="89"/>
      <c r="AQ99" s="89"/>
      <c r="AR99" s="89"/>
      <c r="AS99" s="88"/>
      <c r="AT99" s="189">
        <v>2</v>
      </c>
      <c r="AU99" s="147" t="str">
        <f>VLOOKUP(AT99,Code!$B$51:$D$55,2,FALSE)</f>
        <v>Behaviour_1</v>
      </c>
      <c r="AV99" s="88">
        <f ca="1">RANDBETWEEN(1,VLOOKUP(AT99,Code!$B$51:$D$55,3,FALSE))</f>
        <v>1</v>
      </c>
      <c r="AW99" s="89"/>
      <c r="AX99" s="143" t="str">
        <f t="shared" ca="1" si="61"/>
        <v xml:space="preserve"> He is always willing to help a classmate who has been unable to grasp a concept as quickly as himself. This demonstrates secure subject understanding.</v>
      </c>
      <c r="AY99" s="88"/>
      <c r="AZ99" s="88"/>
      <c r="BA99" s="188" t="s">
        <v>26</v>
      </c>
      <c r="BB99" s="84" t="e">
        <f>HLOOKUP(Report!BA99,Homework!$I$2:$L$3,2,FALSE)</f>
        <v>#N/A</v>
      </c>
      <c r="BC99" s="85" t="e">
        <f t="shared" ca="1" si="73"/>
        <v>#N/A</v>
      </c>
      <c r="BD99" s="86" t="e">
        <f ca="1">IF(BA99=0,"",BC99+VLOOKUP(BA99,Code!$B$2:$C$6,2,FALSE))</f>
        <v>#N/A</v>
      </c>
      <c r="BE99" s="86" t="e">
        <f ca="1">IF(AND(VLOOKUP(BD99,Homework!D:J,2,FALSE)="'s ",RIGHT(G99,1)="s"),"' ",IF(VLOOKUP(BD99,Homework!D:J,2,FALSE)="'s ","'s "," "))</f>
        <v>#N/A</v>
      </c>
      <c r="BF99" s="87" t="e">
        <f ca="1">IF(BA99=0,"",IF(I99="F"," "&amp;G99&amp;BE99&amp;VLOOKUP(BD99,Homework!D:J,3,FALSE)," "&amp;G99&amp;BE99&amp;VLOOKUP(BD99,Homework!D:J,5,FALSE)))</f>
        <v>#N/A</v>
      </c>
      <c r="BG99" s="87"/>
      <c r="BH99" s="87"/>
      <c r="BI99" s="87"/>
      <c r="BJ99" s="87"/>
      <c r="BK99" s="87"/>
      <c r="BL99" s="87"/>
      <c r="BM99" s="88"/>
      <c r="BN99" s="88"/>
      <c r="BO99" s="184" t="s">
        <v>26</v>
      </c>
      <c r="BP99" s="185" t="e">
        <f>VLOOKUP(BO99,Code!$B$45:$D$48,2,FALSE)</f>
        <v>#N/A</v>
      </c>
      <c r="BQ99" s="186" t="e">
        <f>VLOOKUP(BO99,Code!$B$45:$D$48,3,FALSE)</f>
        <v>#N/A</v>
      </c>
      <c r="BR99" s="186" t="e">
        <f t="shared" ca="1" si="74"/>
        <v>#N/A</v>
      </c>
      <c r="BS99" s="186"/>
      <c r="BT99" s="187" t="s">
        <v>219</v>
      </c>
      <c r="BU99" s="187" t="s">
        <v>220</v>
      </c>
      <c r="BV99" s="187" t="s">
        <v>225</v>
      </c>
      <c r="BW99" s="195"/>
      <c r="BX99" s="195"/>
      <c r="BY99" s="157" t="str">
        <f t="shared" ca="1" si="75"/>
        <v/>
      </c>
      <c r="BZ99" s="157" t="str">
        <f t="shared" ca="1" si="76"/>
        <v/>
      </c>
      <c r="CA99" s="132" t="str">
        <f t="shared" ca="1" si="62"/>
        <v xml:space="preserve"> </v>
      </c>
      <c r="CB99" s="88"/>
      <c r="CC99" s="124">
        <v>91</v>
      </c>
      <c r="CD99" s="125" t="e">
        <f>HLOOKUP(Report!CC99,Behaviour!$H$2:$K$3,2,FALSE)</f>
        <v>#N/A</v>
      </c>
      <c r="CE99" s="126" t="e">
        <f t="shared" ca="1" si="77"/>
        <v>#N/A</v>
      </c>
      <c r="CF99" s="127" t="e">
        <f ca="1">CE99+VLOOKUP(CC99,Code!$B$2:$C$6,2,FALSE)</f>
        <v>#N/A</v>
      </c>
      <c r="CG99" s="128" t="e">
        <f ca="1">IF(CC99=0,"",IF(I99="F",AC99&amp;" "&amp;VLOOKUP(CF99,Behaviour!D:I,2,FALSE)&amp;" ",AC99&amp;" "&amp;VLOOKUP(CF99,Behaviour!D:I,4,FALSE)&amp;" "))</f>
        <v>#N/A</v>
      </c>
      <c r="CH99" s="89"/>
      <c r="CI99" s="89"/>
      <c r="CJ99" s="266" t="s">
        <v>26</v>
      </c>
      <c r="CK99" s="266"/>
      <c r="CL99" s="89" t="e">
        <f>IF(CJ99=0,"",VLOOKUP(CJ99,Code!$B$59:$D$61,2,FALSE))</f>
        <v>#N/A</v>
      </c>
      <c r="CM99" s="89" t="e">
        <f>IF(CJ99=0,"",VLOOKUP(CJ99,Code!$B$59:$D$61,3,FALSE))</f>
        <v>#N/A</v>
      </c>
      <c r="CN99" s="89" t="e">
        <f t="shared" ca="1" si="78"/>
        <v>#N/A</v>
      </c>
      <c r="CO99" s="89" t="e">
        <f t="shared" ca="1" si="63"/>
        <v>#N/A</v>
      </c>
      <c r="CP99" s="89" t="e">
        <f t="shared" ca="1" si="64"/>
        <v>#N/A</v>
      </c>
      <c r="CQ99" s="89" t="e">
        <f t="shared" ca="1" si="79"/>
        <v>#N/A</v>
      </c>
      <c r="CR99" s="89" t="str">
        <f t="shared" ca="1" si="80"/>
        <v/>
      </c>
      <c r="CS99" s="89"/>
      <c r="CT99" s="89"/>
      <c r="CU99" s="89" t="str">
        <f t="shared" ca="1" si="81"/>
        <v/>
      </c>
      <c r="CV99" s="89"/>
      <c r="CW99" s="89"/>
      <c r="CX99" s="183" t="str">
        <f t="shared" ca="1" si="82"/>
        <v/>
      </c>
      <c r="CY99" s="22" t="e">
        <f t="shared" ca="1" si="83"/>
        <v>#VALUE!</v>
      </c>
      <c r="CZ99" s="22"/>
      <c r="DA99" s="22"/>
      <c r="DB99" s="182" t="s">
        <v>26</v>
      </c>
      <c r="DC99" s="108" t="e">
        <f t="shared" ca="1" si="84"/>
        <v>#VALUE!</v>
      </c>
      <c r="DD99" s="112" t="e">
        <f ca="1">VLOOKUP(Report!DC99,Code!$B$24:$C$32,2,FALSE)</f>
        <v>#VALUE!</v>
      </c>
      <c r="DE99" s="108" t="e">
        <f ca="1">VLOOKUP(Report!DC99,Code!$B$24:$D$32,3,FALSE)</f>
        <v>#VALUE!</v>
      </c>
      <c r="DF99" s="108" t="e">
        <f t="shared" ca="1" si="85"/>
        <v>#VALUE!</v>
      </c>
      <c r="DG99" s="108" t="e">
        <f t="shared" ca="1" si="65"/>
        <v>#VALUE!</v>
      </c>
      <c r="DH99" s="169" t="e">
        <f t="shared" ca="1" si="66"/>
        <v>#VALUE!</v>
      </c>
      <c r="DI99" s="170"/>
      <c r="DJ99" s="170"/>
      <c r="DK99" s="170"/>
      <c r="DL99" s="170"/>
      <c r="DM99" s="88"/>
      <c r="DN99" s="88"/>
      <c r="DO99" s="177" t="s">
        <v>26</v>
      </c>
      <c r="DP99" s="178" t="e">
        <f>VLOOKUP(Report!DO99,Code!$B$40:$D$42,2,FALSE)</f>
        <v>#N/A</v>
      </c>
      <c r="DQ99" s="179" t="e">
        <f>VLOOKUP(Report!DO99,Code!$B$40:$D$42,3,FALSE)</f>
        <v>#N/A</v>
      </c>
      <c r="DR99" s="180" t="e">
        <f t="shared" ca="1" si="90"/>
        <v>#N/A</v>
      </c>
      <c r="DS99" s="221"/>
      <c r="DT99" s="222" t="e">
        <f t="shared" ca="1" si="86"/>
        <v>#N/A</v>
      </c>
      <c r="DU99" s="181" t="s">
        <v>208</v>
      </c>
      <c r="DV99" s="181" t="s">
        <v>208</v>
      </c>
      <c r="DW99" s="181" t="s">
        <v>208</v>
      </c>
      <c r="DX99" s="115" t="str">
        <f t="shared" si="87"/>
        <v/>
      </c>
      <c r="DY99" s="115"/>
      <c r="DZ99" s="115"/>
      <c r="EA99" s="115"/>
      <c r="EB99" s="98"/>
      <c r="EC99" s="98" t="str">
        <f t="shared" si="67"/>
        <v/>
      </c>
      <c r="ED99" s="192" t="str">
        <f t="shared" si="89"/>
        <v/>
      </c>
    </row>
    <row r="100" spans="7:134" s="223" customFormat="1" ht="115.5" hidden="1" customHeight="1" thickTop="1" thickBot="1" x14ac:dyDescent="0.45">
      <c r="G100" s="199"/>
      <c r="H100" s="238"/>
      <c r="I100" s="190"/>
      <c r="J100" s="193"/>
      <c r="K100" s="193"/>
      <c r="L100" s="193"/>
      <c r="M100" s="193"/>
      <c r="N100" s="193"/>
      <c r="O100" s="193"/>
      <c r="P100" s="193"/>
      <c r="Q100" s="193"/>
      <c r="R100" s="193"/>
      <c r="S100" s="193"/>
      <c r="T100" s="90"/>
      <c r="U100" s="95" t="str">
        <f t="shared" si="68"/>
        <v>Type_2</v>
      </c>
      <c r="V100" s="254"/>
      <c r="W100" s="255" t="e">
        <f t="shared" ca="1" si="69"/>
        <v>#N/A</v>
      </c>
      <c r="X100" s="255"/>
      <c r="Y100" s="47" t="e">
        <f t="shared" ca="1" si="70"/>
        <v>#N/A</v>
      </c>
      <c r="Z100" s="47" t="e">
        <f t="shared" ca="1" si="71"/>
        <v>#N/A</v>
      </c>
      <c r="AA100" s="47"/>
      <c r="AB100" s="82" t="str">
        <f t="shared" si="57"/>
        <v>he</v>
      </c>
      <c r="AC100" s="82" t="str">
        <f t="shared" si="58"/>
        <v>He</v>
      </c>
      <c r="AD100" s="82" t="str">
        <f t="shared" si="59"/>
        <v>his</v>
      </c>
      <c r="AE100" s="83" t="str">
        <f t="shared" si="60"/>
        <v>His</v>
      </c>
      <c r="AF100" s="94"/>
      <c r="AG100" s="94"/>
      <c r="AH100" s="191" t="s">
        <v>26</v>
      </c>
      <c r="AI100" s="84" t="e">
        <f>HLOOKUP(Report!AH100,Person!$H$2:$L$3,2,FALSE)</f>
        <v>#N/A</v>
      </c>
      <c r="AJ100" s="85" t="e">
        <f t="shared" ca="1" si="72"/>
        <v>#N/A</v>
      </c>
      <c r="AK100" s="86" t="e">
        <f ca="1">IF(AH100=0,"",AJ100+VLOOKUP(AH100,Code!$B$2:$C$6,2,FALSE))</f>
        <v>#N/A</v>
      </c>
      <c r="AL100" s="143" t="e">
        <f ca="1">IF(AH100=0,"",IF(I100="F",G100&amp;" "&amp;VLOOKUP(AK100,Person!D:I,2,FALSE),G100&amp;" "&amp;VLOOKUP(AK100,Person!D:I,4,FALSE)))</f>
        <v>#N/A</v>
      </c>
      <c r="AM100" s="89"/>
      <c r="AN100" s="89"/>
      <c r="AO100" s="89"/>
      <c r="AP100" s="89"/>
      <c r="AQ100" s="89"/>
      <c r="AR100" s="89"/>
      <c r="AS100" s="88"/>
      <c r="AT100" s="189">
        <v>2</v>
      </c>
      <c r="AU100" s="147" t="str">
        <f>VLOOKUP(AT100,Code!$B$51:$D$55,2,FALSE)</f>
        <v>Behaviour_1</v>
      </c>
      <c r="AV100" s="88">
        <f ca="1">RANDBETWEEN(1,VLOOKUP(AT100,Code!$B$51:$D$55,3,FALSE))</f>
        <v>3</v>
      </c>
      <c r="AW100" s="89"/>
      <c r="AX100" s="143" t="str">
        <f t="shared" ca="1" si="61"/>
        <v xml:space="preserve"> He shows good citizenship by assisting other students find errors in their work. This demonstrates secure subject understanding.</v>
      </c>
      <c r="AY100" s="88"/>
      <c r="AZ100" s="88"/>
      <c r="BA100" s="188" t="s">
        <v>26</v>
      </c>
      <c r="BB100" s="84" t="e">
        <f>HLOOKUP(Report!BA100,Homework!$I$2:$L$3,2,FALSE)</f>
        <v>#N/A</v>
      </c>
      <c r="BC100" s="85" t="e">
        <f t="shared" ca="1" si="73"/>
        <v>#N/A</v>
      </c>
      <c r="BD100" s="86" t="e">
        <f ca="1">IF(BA100=0,"",BC100+VLOOKUP(BA100,Code!$B$2:$C$6,2,FALSE))</f>
        <v>#N/A</v>
      </c>
      <c r="BE100" s="86" t="e">
        <f ca="1">IF(AND(VLOOKUP(BD100,Homework!D:J,2,FALSE)="'s ",RIGHT(G100,1)="s"),"' ",IF(VLOOKUP(BD100,Homework!D:J,2,FALSE)="'s ","'s "," "))</f>
        <v>#N/A</v>
      </c>
      <c r="BF100" s="87" t="e">
        <f ca="1">IF(BA100=0,"",IF(I100="F"," "&amp;G100&amp;BE100&amp;VLOOKUP(BD100,Homework!D:J,3,FALSE)," "&amp;G100&amp;BE100&amp;VLOOKUP(BD100,Homework!D:J,5,FALSE)))</f>
        <v>#N/A</v>
      </c>
      <c r="BG100" s="87"/>
      <c r="BH100" s="87"/>
      <c r="BI100" s="87"/>
      <c r="BJ100" s="87"/>
      <c r="BK100" s="87"/>
      <c r="BL100" s="87"/>
      <c r="BM100" s="88"/>
      <c r="BN100" s="88"/>
      <c r="BO100" s="184" t="s">
        <v>26</v>
      </c>
      <c r="BP100" s="185" t="e">
        <f>VLOOKUP(BO100,Code!$B$45:$D$48,2,FALSE)</f>
        <v>#N/A</v>
      </c>
      <c r="BQ100" s="186" t="e">
        <f>VLOOKUP(BO100,Code!$B$45:$D$48,3,FALSE)</f>
        <v>#N/A</v>
      </c>
      <c r="BR100" s="186" t="e">
        <f t="shared" ca="1" si="74"/>
        <v>#N/A</v>
      </c>
      <c r="BS100" s="186"/>
      <c r="BT100" s="187" t="s">
        <v>219</v>
      </c>
      <c r="BU100" s="187" t="s">
        <v>220</v>
      </c>
      <c r="BV100" s="187" t="s">
        <v>225</v>
      </c>
      <c r="BW100" s="195"/>
      <c r="BX100" s="195"/>
      <c r="BY100" s="157" t="str">
        <f t="shared" ca="1" si="75"/>
        <v/>
      </c>
      <c r="BZ100" s="157" t="str">
        <f t="shared" ca="1" si="76"/>
        <v/>
      </c>
      <c r="CA100" s="132" t="str">
        <f t="shared" ca="1" si="62"/>
        <v xml:space="preserve"> </v>
      </c>
      <c r="CB100" s="88"/>
      <c r="CC100" s="124">
        <v>92</v>
      </c>
      <c r="CD100" s="125" t="e">
        <f>HLOOKUP(Report!CC100,Behaviour!$H$2:$K$3,2,FALSE)</f>
        <v>#N/A</v>
      </c>
      <c r="CE100" s="126" t="e">
        <f t="shared" ca="1" si="77"/>
        <v>#N/A</v>
      </c>
      <c r="CF100" s="127" t="e">
        <f ca="1">CE100+VLOOKUP(CC100,Code!$B$2:$C$6,2,FALSE)</f>
        <v>#N/A</v>
      </c>
      <c r="CG100" s="128" t="e">
        <f ca="1">IF(CC100=0,"",IF(I100="F",AC100&amp;" "&amp;VLOOKUP(CF100,Behaviour!D:I,2,FALSE)&amp;" ",AC100&amp;" "&amp;VLOOKUP(CF100,Behaviour!D:I,4,FALSE)&amp;" "))</f>
        <v>#N/A</v>
      </c>
      <c r="CH100" s="89"/>
      <c r="CI100" s="89"/>
      <c r="CJ100" s="266" t="s">
        <v>26</v>
      </c>
      <c r="CK100" s="266"/>
      <c r="CL100" s="89" t="e">
        <f>IF(CJ100=0,"",VLOOKUP(CJ100,Code!$B$59:$D$61,2,FALSE))</f>
        <v>#N/A</v>
      </c>
      <c r="CM100" s="89" t="e">
        <f>IF(CJ100=0,"",VLOOKUP(CJ100,Code!$B$59:$D$61,3,FALSE))</f>
        <v>#N/A</v>
      </c>
      <c r="CN100" s="89" t="e">
        <f t="shared" ca="1" si="78"/>
        <v>#N/A</v>
      </c>
      <c r="CO100" s="89" t="e">
        <f t="shared" ca="1" si="63"/>
        <v>#N/A</v>
      </c>
      <c r="CP100" s="89" t="e">
        <f t="shared" ca="1" si="64"/>
        <v>#N/A</v>
      </c>
      <c r="CQ100" s="89" t="e">
        <f t="shared" ca="1" si="79"/>
        <v>#N/A</v>
      </c>
      <c r="CR100" s="89" t="str">
        <f t="shared" ca="1" si="80"/>
        <v/>
      </c>
      <c r="CS100" s="89"/>
      <c r="CT100" s="89"/>
      <c r="CU100" s="89" t="str">
        <f t="shared" ca="1" si="81"/>
        <v/>
      </c>
      <c r="CV100" s="89"/>
      <c r="CW100" s="89"/>
      <c r="CX100" s="183" t="str">
        <f t="shared" ca="1" si="82"/>
        <v/>
      </c>
      <c r="CY100" s="22" t="e">
        <f t="shared" ca="1" si="83"/>
        <v>#VALUE!</v>
      </c>
      <c r="CZ100" s="22"/>
      <c r="DA100" s="22"/>
      <c r="DB100" s="182" t="s">
        <v>26</v>
      </c>
      <c r="DC100" s="108" t="e">
        <f t="shared" ca="1" si="84"/>
        <v>#VALUE!</v>
      </c>
      <c r="DD100" s="112" t="e">
        <f ca="1">VLOOKUP(Report!DC100,Code!$B$24:$C$32,2,FALSE)</f>
        <v>#VALUE!</v>
      </c>
      <c r="DE100" s="108" t="e">
        <f ca="1">VLOOKUP(Report!DC100,Code!$B$24:$D$32,3,FALSE)</f>
        <v>#VALUE!</v>
      </c>
      <c r="DF100" s="108" t="e">
        <f t="shared" ca="1" si="85"/>
        <v>#VALUE!</v>
      </c>
      <c r="DG100" s="108" t="e">
        <f t="shared" ca="1" si="65"/>
        <v>#VALUE!</v>
      </c>
      <c r="DH100" s="169" t="e">
        <f t="shared" ca="1" si="66"/>
        <v>#VALUE!</v>
      </c>
      <c r="DI100" s="170"/>
      <c r="DJ100" s="170"/>
      <c r="DK100" s="170"/>
      <c r="DL100" s="170"/>
      <c r="DM100" s="88"/>
      <c r="DN100" s="88"/>
      <c r="DO100" s="177" t="s">
        <v>26</v>
      </c>
      <c r="DP100" s="178" t="e">
        <f>VLOOKUP(Report!DO100,Code!$B$40:$D$42,2,FALSE)</f>
        <v>#N/A</v>
      </c>
      <c r="DQ100" s="179" t="e">
        <f>VLOOKUP(Report!DO100,Code!$B$40:$D$42,3,FALSE)</f>
        <v>#N/A</v>
      </c>
      <c r="DR100" s="180" t="e">
        <f t="shared" ca="1" si="90"/>
        <v>#N/A</v>
      </c>
      <c r="DS100" s="221"/>
      <c r="DT100" s="222" t="e">
        <f t="shared" ca="1" si="86"/>
        <v>#N/A</v>
      </c>
      <c r="DU100" s="181" t="s">
        <v>208</v>
      </c>
      <c r="DV100" s="181" t="s">
        <v>208</v>
      </c>
      <c r="DW100" s="181" t="s">
        <v>208</v>
      </c>
      <c r="DX100" s="115" t="str">
        <f t="shared" si="87"/>
        <v/>
      </c>
      <c r="DY100" s="115"/>
      <c r="DZ100" s="115"/>
      <c r="EA100" s="115"/>
      <c r="EB100" s="98"/>
      <c r="EC100" s="98" t="str">
        <f t="shared" si="67"/>
        <v/>
      </c>
      <c r="ED100" s="192" t="str">
        <f t="shared" si="89"/>
        <v/>
      </c>
    </row>
    <row r="101" spans="7:134" s="223" customFormat="1" ht="115.5" hidden="1" customHeight="1" thickTop="1" thickBot="1" x14ac:dyDescent="0.45">
      <c r="G101" s="199"/>
      <c r="H101" s="238"/>
      <c r="I101" s="190"/>
      <c r="J101" s="193"/>
      <c r="K101" s="193"/>
      <c r="L101" s="193"/>
      <c r="M101" s="193"/>
      <c r="N101" s="193"/>
      <c r="O101" s="193"/>
      <c r="P101" s="193"/>
      <c r="Q101" s="193"/>
      <c r="R101" s="193"/>
      <c r="S101" s="193"/>
      <c r="T101" s="90"/>
      <c r="U101" s="95" t="str">
        <f t="shared" si="68"/>
        <v>Type_2</v>
      </c>
      <c r="V101" s="254"/>
      <c r="W101" s="255" t="e">
        <f t="shared" ca="1" si="69"/>
        <v>#N/A</v>
      </c>
      <c r="X101" s="255"/>
      <c r="Y101" s="47" t="e">
        <f t="shared" ca="1" si="70"/>
        <v>#N/A</v>
      </c>
      <c r="Z101" s="47" t="e">
        <f t="shared" ca="1" si="71"/>
        <v>#N/A</v>
      </c>
      <c r="AA101" s="47"/>
      <c r="AB101" s="82" t="str">
        <f t="shared" si="57"/>
        <v>he</v>
      </c>
      <c r="AC101" s="82" t="str">
        <f t="shared" si="58"/>
        <v>He</v>
      </c>
      <c r="AD101" s="82" t="str">
        <f t="shared" si="59"/>
        <v>his</v>
      </c>
      <c r="AE101" s="83" t="str">
        <f t="shared" si="60"/>
        <v>His</v>
      </c>
      <c r="AF101" s="94"/>
      <c r="AG101" s="94"/>
      <c r="AH101" s="191" t="s">
        <v>26</v>
      </c>
      <c r="AI101" s="84" t="e">
        <f>HLOOKUP(Report!AH101,Person!$H$2:$L$3,2,FALSE)</f>
        <v>#N/A</v>
      </c>
      <c r="AJ101" s="85" t="e">
        <f t="shared" ca="1" si="72"/>
        <v>#N/A</v>
      </c>
      <c r="AK101" s="86" t="e">
        <f ca="1">IF(AH101=0,"",AJ101+VLOOKUP(AH101,Code!$B$2:$C$6,2,FALSE))</f>
        <v>#N/A</v>
      </c>
      <c r="AL101" s="143" t="e">
        <f ca="1">IF(AH101=0,"",IF(I101="F",G101&amp;" "&amp;VLOOKUP(AK101,Person!D:I,2,FALSE),G101&amp;" "&amp;VLOOKUP(AK101,Person!D:I,4,FALSE)))</f>
        <v>#N/A</v>
      </c>
      <c r="AM101" s="89"/>
      <c r="AN101" s="89"/>
      <c r="AO101" s="89"/>
      <c r="AP101" s="89"/>
      <c r="AQ101" s="89"/>
      <c r="AR101" s="89"/>
      <c r="AS101" s="88"/>
      <c r="AT101" s="189">
        <v>2</v>
      </c>
      <c r="AU101" s="147" t="str">
        <f>VLOOKUP(AT101,Code!$B$51:$D$55,2,FALSE)</f>
        <v>Behaviour_1</v>
      </c>
      <c r="AV101" s="88">
        <f ca="1">RANDBETWEEN(1,VLOOKUP(AT101,Code!$B$51:$D$55,3,FALSE))</f>
        <v>2</v>
      </c>
      <c r="AW101" s="89"/>
      <c r="AX101" s="143" t="str">
        <f t="shared" ca="1" si="61"/>
        <v xml:space="preserve"> He shows good citizenship by assisting other students to correct their work. This demonstrates secure subject understanding.</v>
      </c>
      <c r="AY101" s="88"/>
      <c r="AZ101" s="88"/>
      <c r="BA101" s="188" t="s">
        <v>26</v>
      </c>
      <c r="BB101" s="84" t="e">
        <f>HLOOKUP(Report!BA101,Homework!$I$2:$L$3,2,FALSE)</f>
        <v>#N/A</v>
      </c>
      <c r="BC101" s="85" t="e">
        <f t="shared" ca="1" si="73"/>
        <v>#N/A</v>
      </c>
      <c r="BD101" s="86" t="e">
        <f ca="1">IF(BA101=0,"",BC101+VLOOKUP(BA101,Code!$B$2:$C$6,2,FALSE))</f>
        <v>#N/A</v>
      </c>
      <c r="BE101" s="86" t="e">
        <f ca="1">IF(AND(VLOOKUP(BD101,Homework!D:J,2,FALSE)="'s ",RIGHT(G101,1)="s"),"' ",IF(VLOOKUP(BD101,Homework!D:J,2,FALSE)="'s ","'s "," "))</f>
        <v>#N/A</v>
      </c>
      <c r="BF101" s="87" t="e">
        <f ca="1">IF(BA101=0,"",IF(I101="F"," "&amp;G101&amp;BE101&amp;VLOOKUP(BD101,Homework!D:J,3,FALSE)," "&amp;G101&amp;BE101&amp;VLOOKUP(BD101,Homework!D:J,5,FALSE)))</f>
        <v>#N/A</v>
      </c>
      <c r="BG101" s="87"/>
      <c r="BH101" s="87"/>
      <c r="BI101" s="87"/>
      <c r="BJ101" s="87"/>
      <c r="BK101" s="87"/>
      <c r="BL101" s="87"/>
      <c r="BM101" s="88"/>
      <c r="BN101" s="88"/>
      <c r="BO101" s="184" t="s">
        <v>26</v>
      </c>
      <c r="BP101" s="185" t="e">
        <f>VLOOKUP(BO101,Code!$B$45:$D$48,2,FALSE)</f>
        <v>#N/A</v>
      </c>
      <c r="BQ101" s="186" t="e">
        <f>VLOOKUP(BO101,Code!$B$45:$D$48,3,FALSE)</f>
        <v>#N/A</v>
      </c>
      <c r="BR101" s="186" t="e">
        <f t="shared" ca="1" si="74"/>
        <v>#N/A</v>
      </c>
      <c r="BS101" s="186"/>
      <c r="BT101" s="187" t="s">
        <v>219</v>
      </c>
      <c r="BU101" s="187" t="s">
        <v>220</v>
      </c>
      <c r="BV101" s="187" t="s">
        <v>225</v>
      </c>
      <c r="BW101" s="195"/>
      <c r="BX101" s="195"/>
      <c r="BY101" s="157" t="str">
        <f t="shared" ca="1" si="75"/>
        <v/>
      </c>
      <c r="BZ101" s="157" t="str">
        <f t="shared" ca="1" si="76"/>
        <v/>
      </c>
      <c r="CA101" s="132" t="str">
        <f t="shared" ca="1" si="62"/>
        <v xml:space="preserve"> </v>
      </c>
      <c r="CB101" s="88"/>
      <c r="CC101" s="124">
        <v>93</v>
      </c>
      <c r="CD101" s="125" t="e">
        <f>HLOOKUP(Report!CC101,Behaviour!$H$2:$K$3,2,FALSE)</f>
        <v>#N/A</v>
      </c>
      <c r="CE101" s="126" t="e">
        <f t="shared" ca="1" si="77"/>
        <v>#N/A</v>
      </c>
      <c r="CF101" s="127" t="e">
        <f ca="1">CE101+VLOOKUP(CC101,Code!$B$2:$C$6,2,FALSE)</f>
        <v>#N/A</v>
      </c>
      <c r="CG101" s="128" t="e">
        <f ca="1">IF(CC101=0,"",IF(I101="F",AC101&amp;" "&amp;VLOOKUP(CF101,Behaviour!D:I,2,FALSE)&amp;" ",AC101&amp;" "&amp;VLOOKUP(CF101,Behaviour!D:I,4,FALSE)&amp;" "))</f>
        <v>#N/A</v>
      </c>
      <c r="CH101" s="89"/>
      <c r="CI101" s="89"/>
      <c r="CJ101" s="266" t="s">
        <v>26</v>
      </c>
      <c r="CK101" s="266"/>
      <c r="CL101" s="89" t="e">
        <f>IF(CJ101=0,"",VLOOKUP(CJ101,Code!$B$59:$D$61,2,FALSE))</f>
        <v>#N/A</v>
      </c>
      <c r="CM101" s="89" t="e">
        <f>IF(CJ101=0,"",VLOOKUP(CJ101,Code!$B$59:$D$61,3,FALSE))</f>
        <v>#N/A</v>
      </c>
      <c r="CN101" s="89" t="e">
        <f t="shared" ca="1" si="78"/>
        <v>#N/A</v>
      </c>
      <c r="CO101" s="89" t="e">
        <f t="shared" ca="1" si="63"/>
        <v>#N/A</v>
      </c>
      <c r="CP101" s="89" t="e">
        <f t="shared" ca="1" si="64"/>
        <v>#N/A</v>
      </c>
      <c r="CQ101" s="89" t="e">
        <f t="shared" ca="1" si="79"/>
        <v>#N/A</v>
      </c>
      <c r="CR101" s="89" t="str">
        <f t="shared" ca="1" si="80"/>
        <v/>
      </c>
      <c r="CS101" s="89"/>
      <c r="CT101" s="89"/>
      <c r="CU101" s="89" t="str">
        <f t="shared" ca="1" si="81"/>
        <v/>
      </c>
      <c r="CV101" s="89"/>
      <c r="CW101" s="89"/>
      <c r="CX101" s="183" t="str">
        <f t="shared" ca="1" si="82"/>
        <v/>
      </c>
      <c r="CY101" s="22" t="e">
        <f t="shared" ca="1" si="83"/>
        <v>#VALUE!</v>
      </c>
      <c r="CZ101" s="22"/>
      <c r="DA101" s="22"/>
      <c r="DB101" s="182" t="s">
        <v>26</v>
      </c>
      <c r="DC101" s="108" t="e">
        <f t="shared" ca="1" si="84"/>
        <v>#VALUE!</v>
      </c>
      <c r="DD101" s="112" t="e">
        <f ca="1">VLOOKUP(Report!DC101,Code!$B$24:$C$32,2,FALSE)</f>
        <v>#VALUE!</v>
      </c>
      <c r="DE101" s="108" t="e">
        <f ca="1">VLOOKUP(Report!DC101,Code!$B$24:$D$32,3,FALSE)</f>
        <v>#VALUE!</v>
      </c>
      <c r="DF101" s="108" t="e">
        <f t="shared" ca="1" si="85"/>
        <v>#VALUE!</v>
      </c>
      <c r="DG101" s="108" t="e">
        <f t="shared" ca="1" si="65"/>
        <v>#VALUE!</v>
      </c>
      <c r="DH101" s="169" t="e">
        <f t="shared" ca="1" si="66"/>
        <v>#VALUE!</v>
      </c>
      <c r="DI101" s="170"/>
      <c r="DJ101" s="170"/>
      <c r="DK101" s="170"/>
      <c r="DL101" s="170"/>
      <c r="DM101" s="88"/>
      <c r="DN101" s="88"/>
      <c r="DO101" s="177" t="s">
        <v>26</v>
      </c>
      <c r="DP101" s="178" t="e">
        <f>VLOOKUP(Report!DO101,Code!$B$40:$D$42,2,FALSE)</f>
        <v>#N/A</v>
      </c>
      <c r="DQ101" s="179" t="e">
        <f>VLOOKUP(Report!DO101,Code!$B$40:$D$42,3,FALSE)</f>
        <v>#N/A</v>
      </c>
      <c r="DR101" s="180" t="e">
        <f t="shared" ca="1" si="90"/>
        <v>#N/A</v>
      </c>
      <c r="DS101" s="221"/>
      <c r="DT101" s="222" t="e">
        <f t="shared" ca="1" si="86"/>
        <v>#N/A</v>
      </c>
      <c r="DU101" s="181" t="s">
        <v>208</v>
      </c>
      <c r="DV101" s="181" t="s">
        <v>208</v>
      </c>
      <c r="DW101" s="181" t="s">
        <v>208</v>
      </c>
      <c r="DX101" s="115" t="str">
        <f t="shared" si="87"/>
        <v/>
      </c>
      <c r="DY101" s="115"/>
      <c r="DZ101" s="115"/>
      <c r="EA101" s="115"/>
      <c r="EB101" s="98"/>
      <c r="EC101" s="98" t="str">
        <f t="shared" si="67"/>
        <v/>
      </c>
      <c r="ED101" s="192" t="str">
        <f t="shared" si="89"/>
        <v/>
      </c>
    </row>
    <row r="102" spans="7:134" s="223" customFormat="1" ht="115.5" hidden="1" customHeight="1" thickTop="1" thickBot="1" x14ac:dyDescent="0.45">
      <c r="G102" s="199"/>
      <c r="H102" s="238"/>
      <c r="I102" s="190"/>
      <c r="J102" s="193"/>
      <c r="K102" s="193"/>
      <c r="L102" s="193"/>
      <c r="M102" s="193"/>
      <c r="N102" s="193"/>
      <c r="O102" s="193"/>
      <c r="P102" s="193"/>
      <c r="Q102" s="193"/>
      <c r="R102" s="193"/>
      <c r="S102" s="193"/>
      <c r="T102" s="90"/>
      <c r="U102" s="95" t="str">
        <f t="shared" si="68"/>
        <v>Type_2</v>
      </c>
      <c r="V102" s="254"/>
      <c r="W102" s="255" t="e">
        <f t="shared" ca="1" si="69"/>
        <v>#N/A</v>
      </c>
      <c r="X102" s="255"/>
      <c r="Y102" s="47" t="e">
        <f t="shared" ca="1" si="70"/>
        <v>#N/A</v>
      </c>
      <c r="Z102" s="47" t="e">
        <f t="shared" ca="1" si="71"/>
        <v>#N/A</v>
      </c>
      <c r="AA102" s="47"/>
      <c r="AB102" s="82" t="str">
        <f t="shared" si="57"/>
        <v>he</v>
      </c>
      <c r="AC102" s="82" t="str">
        <f t="shared" si="58"/>
        <v>He</v>
      </c>
      <c r="AD102" s="82" t="str">
        <f t="shared" si="59"/>
        <v>his</v>
      </c>
      <c r="AE102" s="83" t="str">
        <f t="shared" si="60"/>
        <v>His</v>
      </c>
      <c r="AF102" s="94"/>
      <c r="AG102" s="94"/>
      <c r="AH102" s="191" t="s">
        <v>26</v>
      </c>
      <c r="AI102" s="84" t="e">
        <f>HLOOKUP(Report!AH102,Person!$H$2:$L$3,2,FALSE)</f>
        <v>#N/A</v>
      </c>
      <c r="AJ102" s="85" t="e">
        <f t="shared" ca="1" si="72"/>
        <v>#N/A</v>
      </c>
      <c r="AK102" s="86" t="e">
        <f ca="1">IF(AH102=0,"",AJ102+VLOOKUP(AH102,Code!$B$2:$C$6,2,FALSE))</f>
        <v>#N/A</v>
      </c>
      <c r="AL102" s="143" t="e">
        <f ca="1">IF(AH102=0,"",IF(I102="F",G102&amp;" "&amp;VLOOKUP(AK102,Person!D:I,2,FALSE),G102&amp;" "&amp;VLOOKUP(AK102,Person!D:I,4,FALSE)))</f>
        <v>#N/A</v>
      </c>
      <c r="AM102" s="89"/>
      <c r="AN102" s="89"/>
      <c r="AO102" s="89"/>
      <c r="AP102" s="89"/>
      <c r="AQ102" s="89"/>
      <c r="AR102" s="89"/>
      <c r="AS102" s="88"/>
      <c r="AT102" s="189">
        <v>2</v>
      </c>
      <c r="AU102" s="147" t="str">
        <f>VLOOKUP(AT102,Code!$B$51:$D$55,2,FALSE)</f>
        <v>Behaviour_1</v>
      </c>
      <c r="AV102" s="88">
        <f ca="1">RANDBETWEEN(1,VLOOKUP(AT102,Code!$B$51:$D$55,3,FALSE))</f>
        <v>2</v>
      </c>
      <c r="AW102" s="89"/>
      <c r="AX102" s="143" t="str">
        <f t="shared" ca="1" si="61"/>
        <v xml:space="preserve"> He shows good citizenship by assisting other students to correct their work. This demonstrates secure subject understanding.</v>
      </c>
      <c r="AY102" s="88"/>
      <c r="AZ102" s="88"/>
      <c r="BA102" s="188" t="s">
        <v>26</v>
      </c>
      <c r="BB102" s="84" t="e">
        <f>HLOOKUP(Report!BA102,Homework!$I$2:$L$3,2,FALSE)</f>
        <v>#N/A</v>
      </c>
      <c r="BC102" s="85" t="e">
        <f t="shared" ca="1" si="73"/>
        <v>#N/A</v>
      </c>
      <c r="BD102" s="86" t="e">
        <f ca="1">IF(BA102=0,"",BC102+VLOOKUP(BA102,Code!$B$2:$C$6,2,FALSE))</f>
        <v>#N/A</v>
      </c>
      <c r="BE102" s="86" t="e">
        <f ca="1">IF(AND(VLOOKUP(BD102,Homework!D:J,2,FALSE)="'s ",RIGHT(G102,1)="s"),"' ",IF(VLOOKUP(BD102,Homework!D:J,2,FALSE)="'s ","'s "," "))</f>
        <v>#N/A</v>
      </c>
      <c r="BF102" s="87" t="e">
        <f ca="1">IF(BA102=0,"",IF(I102="F"," "&amp;G102&amp;BE102&amp;VLOOKUP(BD102,Homework!D:J,3,FALSE)," "&amp;G102&amp;BE102&amp;VLOOKUP(BD102,Homework!D:J,5,FALSE)))</f>
        <v>#N/A</v>
      </c>
      <c r="BG102" s="87"/>
      <c r="BH102" s="87"/>
      <c r="BI102" s="87"/>
      <c r="BJ102" s="87"/>
      <c r="BK102" s="87"/>
      <c r="BL102" s="87"/>
      <c r="BM102" s="88"/>
      <c r="BN102" s="88"/>
      <c r="BO102" s="184" t="s">
        <v>26</v>
      </c>
      <c r="BP102" s="185" t="e">
        <f>VLOOKUP(BO102,Code!$B$45:$D$48,2,FALSE)</f>
        <v>#N/A</v>
      </c>
      <c r="BQ102" s="186" t="e">
        <f>VLOOKUP(BO102,Code!$B$45:$D$48,3,FALSE)</f>
        <v>#N/A</v>
      </c>
      <c r="BR102" s="186" t="e">
        <f t="shared" ca="1" si="74"/>
        <v>#N/A</v>
      </c>
      <c r="BS102" s="186"/>
      <c r="BT102" s="187" t="s">
        <v>219</v>
      </c>
      <c r="BU102" s="187" t="s">
        <v>220</v>
      </c>
      <c r="BV102" s="187" t="s">
        <v>225</v>
      </c>
      <c r="BW102" s="195"/>
      <c r="BX102" s="195"/>
      <c r="BY102" s="157" t="str">
        <f t="shared" ca="1" si="75"/>
        <v/>
      </c>
      <c r="BZ102" s="157" t="str">
        <f t="shared" ca="1" si="76"/>
        <v/>
      </c>
      <c r="CA102" s="132" t="str">
        <f t="shared" ca="1" si="62"/>
        <v xml:space="preserve"> </v>
      </c>
      <c r="CB102" s="88"/>
      <c r="CC102" s="124">
        <v>94</v>
      </c>
      <c r="CD102" s="125" t="e">
        <f>HLOOKUP(Report!CC102,Behaviour!$H$2:$K$3,2,FALSE)</f>
        <v>#N/A</v>
      </c>
      <c r="CE102" s="126" t="e">
        <f t="shared" ca="1" si="77"/>
        <v>#N/A</v>
      </c>
      <c r="CF102" s="127" t="e">
        <f ca="1">CE102+VLOOKUP(CC102,Code!$B$2:$C$6,2,FALSE)</f>
        <v>#N/A</v>
      </c>
      <c r="CG102" s="128" t="e">
        <f ca="1">IF(CC102=0,"",IF(I102="F",AC102&amp;" "&amp;VLOOKUP(CF102,Behaviour!D:I,2,FALSE)&amp;" ",AC102&amp;" "&amp;VLOOKUP(CF102,Behaviour!D:I,4,FALSE)&amp;" "))</f>
        <v>#N/A</v>
      </c>
      <c r="CH102" s="89"/>
      <c r="CI102" s="89"/>
      <c r="CJ102" s="266" t="s">
        <v>26</v>
      </c>
      <c r="CK102" s="266"/>
      <c r="CL102" s="89" t="e">
        <f>IF(CJ102=0,"",VLOOKUP(CJ102,Code!$B$59:$D$61,2,FALSE))</f>
        <v>#N/A</v>
      </c>
      <c r="CM102" s="89" t="e">
        <f>IF(CJ102=0,"",VLOOKUP(CJ102,Code!$B$59:$D$61,3,FALSE))</f>
        <v>#N/A</v>
      </c>
      <c r="CN102" s="89" t="e">
        <f t="shared" ca="1" si="78"/>
        <v>#N/A</v>
      </c>
      <c r="CO102" s="89" t="e">
        <f t="shared" ca="1" si="63"/>
        <v>#N/A</v>
      </c>
      <c r="CP102" s="89" t="e">
        <f t="shared" ca="1" si="64"/>
        <v>#N/A</v>
      </c>
      <c r="CQ102" s="89" t="e">
        <f t="shared" ca="1" si="79"/>
        <v>#N/A</v>
      </c>
      <c r="CR102" s="89" t="str">
        <f t="shared" ca="1" si="80"/>
        <v/>
      </c>
      <c r="CS102" s="89"/>
      <c r="CT102" s="89"/>
      <c r="CU102" s="89" t="str">
        <f t="shared" ca="1" si="81"/>
        <v/>
      </c>
      <c r="CV102" s="89"/>
      <c r="CW102" s="89"/>
      <c r="CX102" s="183" t="str">
        <f t="shared" ca="1" si="82"/>
        <v/>
      </c>
      <c r="CY102" s="22" t="e">
        <f t="shared" ca="1" si="83"/>
        <v>#VALUE!</v>
      </c>
      <c r="CZ102" s="22"/>
      <c r="DA102" s="22"/>
      <c r="DB102" s="182" t="s">
        <v>26</v>
      </c>
      <c r="DC102" s="108" t="e">
        <f t="shared" ca="1" si="84"/>
        <v>#VALUE!</v>
      </c>
      <c r="DD102" s="112" t="e">
        <f ca="1">VLOOKUP(Report!DC102,Code!$B$24:$C$32,2,FALSE)</f>
        <v>#VALUE!</v>
      </c>
      <c r="DE102" s="108" t="e">
        <f ca="1">VLOOKUP(Report!DC102,Code!$B$24:$D$32,3,FALSE)</f>
        <v>#VALUE!</v>
      </c>
      <c r="DF102" s="108" t="e">
        <f t="shared" ca="1" si="85"/>
        <v>#VALUE!</v>
      </c>
      <c r="DG102" s="108" t="e">
        <f t="shared" ca="1" si="65"/>
        <v>#VALUE!</v>
      </c>
      <c r="DH102" s="169" t="e">
        <f t="shared" ca="1" si="66"/>
        <v>#VALUE!</v>
      </c>
      <c r="DI102" s="170"/>
      <c r="DJ102" s="170"/>
      <c r="DK102" s="170"/>
      <c r="DL102" s="170"/>
      <c r="DM102" s="88"/>
      <c r="DN102" s="88"/>
      <c r="DO102" s="177" t="s">
        <v>26</v>
      </c>
      <c r="DP102" s="178" t="e">
        <f>VLOOKUP(Report!DO102,Code!$B$40:$D$42,2,FALSE)</f>
        <v>#N/A</v>
      </c>
      <c r="DQ102" s="179" t="e">
        <f>VLOOKUP(Report!DO102,Code!$B$40:$D$42,3,FALSE)</f>
        <v>#N/A</v>
      </c>
      <c r="DR102" s="180" t="e">
        <f t="shared" ca="1" si="90"/>
        <v>#N/A</v>
      </c>
      <c r="DS102" s="221"/>
      <c r="DT102" s="222" t="e">
        <f t="shared" ca="1" si="86"/>
        <v>#N/A</v>
      </c>
      <c r="DU102" s="181" t="s">
        <v>208</v>
      </c>
      <c r="DV102" s="181" t="s">
        <v>208</v>
      </c>
      <c r="DW102" s="181" t="s">
        <v>208</v>
      </c>
      <c r="DX102" s="115" t="str">
        <f t="shared" si="87"/>
        <v/>
      </c>
      <c r="DY102" s="115"/>
      <c r="DZ102" s="115"/>
      <c r="EA102" s="115"/>
      <c r="EB102" s="98"/>
      <c r="EC102" s="98" t="str">
        <f t="shared" si="67"/>
        <v/>
      </c>
      <c r="ED102" s="192" t="str">
        <f t="shared" si="89"/>
        <v/>
      </c>
    </row>
    <row r="103" spans="7:134" s="223" customFormat="1" ht="115.5" hidden="1" customHeight="1" thickTop="1" thickBot="1" x14ac:dyDescent="0.45">
      <c r="G103" s="199"/>
      <c r="H103" s="238"/>
      <c r="I103" s="190"/>
      <c r="J103" s="193"/>
      <c r="K103" s="193"/>
      <c r="L103" s="193"/>
      <c r="M103" s="193"/>
      <c r="N103" s="193"/>
      <c r="O103" s="193"/>
      <c r="P103" s="193"/>
      <c r="Q103" s="193"/>
      <c r="R103" s="193"/>
      <c r="S103" s="193"/>
      <c r="T103" s="90"/>
      <c r="U103" s="95" t="str">
        <f t="shared" si="68"/>
        <v>Type_2</v>
      </c>
      <c r="V103" s="254"/>
      <c r="W103" s="255" t="e">
        <f t="shared" ca="1" si="69"/>
        <v>#N/A</v>
      </c>
      <c r="X103" s="255"/>
      <c r="Y103" s="47" t="e">
        <f t="shared" ca="1" si="70"/>
        <v>#N/A</v>
      </c>
      <c r="Z103" s="47" t="e">
        <f t="shared" ca="1" si="71"/>
        <v>#N/A</v>
      </c>
      <c r="AA103" s="47"/>
      <c r="AB103" s="82" t="str">
        <f t="shared" si="57"/>
        <v>he</v>
      </c>
      <c r="AC103" s="82" t="str">
        <f t="shared" si="58"/>
        <v>He</v>
      </c>
      <c r="AD103" s="82" t="str">
        <f t="shared" si="59"/>
        <v>his</v>
      </c>
      <c r="AE103" s="83" t="str">
        <f t="shared" si="60"/>
        <v>His</v>
      </c>
      <c r="AF103" s="94"/>
      <c r="AG103" s="94"/>
      <c r="AH103" s="191" t="s">
        <v>26</v>
      </c>
      <c r="AI103" s="84" t="e">
        <f>HLOOKUP(Report!AH103,Person!$H$2:$L$3,2,FALSE)</f>
        <v>#N/A</v>
      </c>
      <c r="AJ103" s="85" t="e">
        <f t="shared" ca="1" si="72"/>
        <v>#N/A</v>
      </c>
      <c r="AK103" s="86" t="e">
        <f ca="1">IF(AH103=0,"",AJ103+VLOOKUP(AH103,Code!$B$2:$C$6,2,FALSE))</f>
        <v>#N/A</v>
      </c>
      <c r="AL103" s="143" t="e">
        <f ca="1">IF(AH103=0,"",IF(I103="F",G103&amp;" "&amp;VLOOKUP(AK103,Person!D:I,2,FALSE),G103&amp;" "&amp;VLOOKUP(AK103,Person!D:I,4,FALSE)))</f>
        <v>#N/A</v>
      </c>
      <c r="AM103" s="89"/>
      <c r="AN103" s="89"/>
      <c r="AO103" s="89"/>
      <c r="AP103" s="89"/>
      <c r="AQ103" s="89"/>
      <c r="AR103" s="89"/>
      <c r="AS103" s="88"/>
      <c r="AT103" s="189">
        <v>2</v>
      </c>
      <c r="AU103" s="147" t="str">
        <f>VLOOKUP(AT103,Code!$B$51:$D$55,2,FALSE)</f>
        <v>Behaviour_1</v>
      </c>
      <c r="AV103" s="88">
        <f ca="1">RANDBETWEEN(1,VLOOKUP(AT103,Code!$B$51:$D$55,3,FALSE))</f>
        <v>2</v>
      </c>
      <c r="AW103" s="89"/>
      <c r="AX103" s="143" t="str">
        <f t="shared" ca="1" si="61"/>
        <v xml:space="preserve"> He shows good citizenship by assisting other students to correct their work. This demonstrates secure subject understanding.</v>
      </c>
      <c r="AY103" s="88"/>
      <c r="AZ103" s="88"/>
      <c r="BA103" s="188" t="s">
        <v>26</v>
      </c>
      <c r="BB103" s="84" t="e">
        <f>HLOOKUP(Report!BA103,Homework!$I$2:$L$3,2,FALSE)</f>
        <v>#N/A</v>
      </c>
      <c r="BC103" s="85" t="e">
        <f t="shared" ca="1" si="73"/>
        <v>#N/A</v>
      </c>
      <c r="BD103" s="86" t="e">
        <f ca="1">IF(BA103=0,"",BC103+VLOOKUP(BA103,Code!$B$2:$C$6,2,FALSE))</f>
        <v>#N/A</v>
      </c>
      <c r="BE103" s="86" t="e">
        <f ca="1">IF(AND(VLOOKUP(BD103,Homework!D:J,2,FALSE)="'s ",RIGHT(G103,1)="s"),"' ",IF(VLOOKUP(BD103,Homework!D:J,2,FALSE)="'s ","'s "," "))</f>
        <v>#N/A</v>
      </c>
      <c r="BF103" s="87" t="e">
        <f ca="1">IF(BA103=0,"",IF(I103="F"," "&amp;G103&amp;BE103&amp;VLOOKUP(BD103,Homework!D:J,3,FALSE)," "&amp;G103&amp;BE103&amp;VLOOKUP(BD103,Homework!D:J,5,FALSE)))</f>
        <v>#N/A</v>
      </c>
      <c r="BG103" s="87"/>
      <c r="BH103" s="87"/>
      <c r="BI103" s="87"/>
      <c r="BJ103" s="87"/>
      <c r="BK103" s="87"/>
      <c r="BL103" s="87"/>
      <c r="BM103" s="88"/>
      <c r="BN103" s="88"/>
      <c r="BO103" s="184" t="s">
        <v>26</v>
      </c>
      <c r="BP103" s="185" t="e">
        <f>VLOOKUP(BO103,Code!$B$45:$D$48,2,FALSE)</f>
        <v>#N/A</v>
      </c>
      <c r="BQ103" s="186" t="e">
        <f>VLOOKUP(BO103,Code!$B$45:$D$48,3,FALSE)</f>
        <v>#N/A</v>
      </c>
      <c r="BR103" s="186" t="e">
        <f t="shared" ca="1" si="74"/>
        <v>#N/A</v>
      </c>
      <c r="BS103" s="186"/>
      <c r="BT103" s="187" t="s">
        <v>219</v>
      </c>
      <c r="BU103" s="187" t="s">
        <v>220</v>
      </c>
      <c r="BV103" s="187" t="s">
        <v>225</v>
      </c>
      <c r="BW103" s="195"/>
      <c r="BX103" s="195"/>
      <c r="BY103" s="157" t="str">
        <f t="shared" ca="1" si="75"/>
        <v/>
      </c>
      <c r="BZ103" s="157" t="str">
        <f t="shared" ca="1" si="76"/>
        <v/>
      </c>
      <c r="CA103" s="132" t="str">
        <f t="shared" ca="1" si="62"/>
        <v xml:space="preserve"> </v>
      </c>
      <c r="CB103" s="88"/>
      <c r="CC103" s="124">
        <v>95</v>
      </c>
      <c r="CD103" s="125" t="e">
        <f>HLOOKUP(Report!CC103,Behaviour!$H$2:$K$3,2,FALSE)</f>
        <v>#N/A</v>
      </c>
      <c r="CE103" s="126" t="e">
        <f t="shared" ca="1" si="77"/>
        <v>#N/A</v>
      </c>
      <c r="CF103" s="127" t="e">
        <f ca="1">CE103+VLOOKUP(CC103,Code!$B$2:$C$6,2,FALSE)</f>
        <v>#N/A</v>
      </c>
      <c r="CG103" s="128" t="e">
        <f ca="1">IF(CC103=0,"",IF(I103="F",AC103&amp;" "&amp;VLOOKUP(CF103,Behaviour!D:I,2,FALSE)&amp;" ",AC103&amp;" "&amp;VLOOKUP(CF103,Behaviour!D:I,4,FALSE)&amp;" "))</f>
        <v>#N/A</v>
      </c>
      <c r="CH103" s="89"/>
      <c r="CI103" s="89"/>
      <c r="CJ103" s="266" t="s">
        <v>26</v>
      </c>
      <c r="CK103" s="266"/>
      <c r="CL103" s="89" t="e">
        <f>IF(CJ103=0,"",VLOOKUP(CJ103,Code!$B$59:$D$61,2,FALSE))</f>
        <v>#N/A</v>
      </c>
      <c r="CM103" s="89" t="e">
        <f>IF(CJ103=0,"",VLOOKUP(CJ103,Code!$B$59:$D$61,3,FALSE))</f>
        <v>#N/A</v>
      </c>
      <c r="CN103" s="89" t="e">
        <f t="shared" ca="1" si="78"/>
        <v>#N/A</v>
      </c>
      <c r="CO103" s="89" t="e">
        <f t="shared" ca="1" si="63"/>
        <v>#N/A</v>
      </c>
      <c r="CP103" s="89" t="e">
        <f t="shared" ca="1" si="64"/>
        <v>#N/A</v>
      </c>
      <c r="CQ103" s="89" t="e">
        <f t="shared" ca="1" si="79"/>
        <v>#N/A</v>
      </c>
      <c r="CR103" s="89" t="str">
        <f t="shared" ca="1" si="80"/>
        <v/>
      </c>
      <c r="CS103" s="89"/>
      <c r="CT103" s="89"/>
      <c r="CU103" s="89" t="str">
        <f t="shared" ca="1" si="81"/>
        <v/>
      </c>
      <c r="CV103" s="89"/>
      <c r="CW103" s="89"/>
      <c r="CX103" s="183" t="str">
        <f t="shared" ca="1" si="82"/>
        <v/>
      </c>
      <c r="CY103" s="22" t="e">
        <f t="shared" ca="1" si="83"/>
        <v>#VALUE!</v>
      </c>
      <c r="CZ103" s="22"/>
      <c r="DA103" s="22"/>
      <c r="DB103" s="182" t="s">
        <v>26</v>
      </c>
      <c r="DC103" s="108" t="e">
        <f t="shared" ca="1" si="84"/>
        <v>#VALUE!</v>
      </c>
      <c r="DD103" s="112" t="e">
        <f ca="1">VLOOKUP(Report!DC103,Code!$B$24:$C$32,2,FALSE)</f>
        <v>#VALUE!</v>
      </c>
      <c r="DE103" s="108" t="e">
        <f ca="1">VLOOKUP(Report!DC103,Code!$B$24:$D$32,3,FALSE)</f>
        <v>#VALUE!</v>
      </c>
      <c r="DF103" s="108" t="e">
        <f t="shared" ca="1" si="85"/>
        <v>#VALUE!</v>
      </c>
      <c r="DG103" s="108" t="e">
        <f t="shared" ca="1" si="65"/>
        <v>#VALUE!</v>
      </c>
      <c r="DH103" s="169" t="e">
        <f t="shared" ca="1" si="66"/>
        <v>#VALUE!</v>
      </c>
      <c r="DI103" s="170"/>
      <c r="DJ103" s="170"/>
      <c r="DK103" s="170"/>
      <c r="DL103" s="170"/>
      <c r="DM103" s="88"/>
      <c r="DN103" s="88"/>
      <c r="DO103" s="177" t="s">
        <v>26</v>
      </c>
      <c r="DP103" s="178" t="e">
        <f>VLOOKUP(Report!DO103,Code!$B$40:$D$42,2,FALSE)</f>
        <v>#N/A</v>
      </c>
      <c r="DQ103" s="179" t="e">
        <f>VLOOKUP(Report!DO103,Code!$B$40:$D$42,3,FALSE)</f>
        <v>#N/A</v>
      </c>
      <c r="DR103" s="180" t="e">
        <f t="shared" ca="1" si="90"/>
        <v>#N/A</v>
      </c>
      <c r="DS103" s="221"/>
      <c r="DT103" s="222" t="e">
        <f t="shared" ca="1" si="86"/>
        <v>#N/A</v>
      </c>
      <c r="DU103" s="181" t="s">
        <v>208</v>
      </c>
      <c r="DV103" s="181" t="s">
        <v>208</v>
      </c>
      <c r="DW103" s="181" t="s">
        <v>208</v>
      </c>
      <c r="DX103" s="115" t="str">
        <f t="shared" si="87"/>
        <v/>
      </c>
      <c r="DY103" s="115"/>
      <c r="DZ103" s="115"/>
      <c r="EA103" s="115"/>
      <c r="EB103" s="98"/>
      <c r="EC103" s="98" t="str">
        <f t="shared" si="67"/>
        <v/>
      </c>
      <c r="ED103" s="192" t="str">
        <f t="shared" si="89"/>
        <v/>
      </c>
    </row>
    <row r="104" spans="7:134" s="223" customFormat="1" ht="115.5" hidden="1" customHeight="1" thickTop="1" thickBot="1" x14ac:dyDescent="0.45">
      <c r="G104" s="199"/>
      <c r="H104" s="238"/>
      <c r="I104" s="190"/>
      <c r="J104" s="193"/>
      <c r="K104" s="193"/>
      <c r="L104" s="193"/>
      <c r="M104" s="193"/>
      <c r="N104" s="193"/>
      <c r="O104" s="193"/>
      <c r="P104" s="193"/>
      <c r="Q104" s="193"/>
      <c r="R104" s="193"/>
      <c r="S104" s="193"/>
      <c r="T104" s="90"/>
      <c r="U104" s="95" t="str">
        <f t="shared" si="68"/>
        <v>Type_2</v>
      </c>
      <c r="V104" s="254"/>
      <c r="W104" s="255" t="e">
        <f t="shared" ca="1" si="69"/>
        <v>#N/A</v>
      </c>
      <c r="X104" s="255"/>
      <c r="Y104" s="47" t="e">
        <f t="shared" ca="1" si="70"/>
        <v>#N/A</v>
      </c>
      <c r="Z104" s="47" t="e">
        <f t="shared" ca="1" si="71"/>
        <v>#N/A</v>
      </c>
      <c r="AA104" s="47"/>
      <c r="AB104" s="82" t="str">
        <f t="shared" si="57"/>
        <v>he</v>
      </c>
      <c r="AC104" s="82" t="str">
        <f t="shared" si="58"/>
        <v>He</v>
      </c>
      <c r="AD104" s="82" t="str">
        <f t="shared" si="59"/>
        <v>his</v>
      </c>
      <c r="AE104" s="83" t="str">
        <f t="shared" si="60"/>
        <v>His</v>
      </c>
      <c r="AF104" s="94"/>
      <c r="AG104" s="94"/>
      <c r="AH104" s="191" t="s">
        <v>26</v>
      </c>
      <c r="AI104" s="84" t="e">
        <f>HLOOKUP(Report!AH104,Person!$H$2:$L$3,2,FALSE)</f>
        <v>#N/A</v>
      </c>
      <c r="AJ104" s="85" t="e">
        <f t="shared" ca="1" si="72"/>
        <v>#N/A</v>
      </c>
      <c r="AK104" s="86" t="e">
        <f ca="1">IF(AH104=0,"",AJ104+VLOOKUP(AH104,Code!$B$2:$C$6,2,FALSE))</f>
        <v>#N/A</v>
      </c>
      <c r="AL104" s="143" t="e">
        <f ca="1">IF(AH104=0,"",IF(I104="F",G104&amp;" "&amp;VLOOKUP(AK104,Person!D:I,2,FALSE),G104&amp;" "&amp;VLOOKUP(AK104,Person!D:I,4,FALSE)))</f>
        <v>#N/A</v>
      </c>
      <c r="AM104" s="89"/>
      <c r="AN104" s="89"/>
      <c r="AO104" s="89"/>
      <c r="AP104" s="89"/>
      <c r="AQ104" s="89"/>
      <c r="AR104" s="89"/>
      <c r="AS104" s="88"/>
      <c r="AT104" s="189">
        <v>2</v>
      </c>
      <c r="AU104" s="147" t="str">
        <f>VLOOKUP(AT104,Code!$B$51:$D$55,2,FALSE)</f>
        <v>Behaviour_1</v>
      </c>
      <c r="AV104" s="88">
        <f ca="1">RANDBETWEEN(1,VLOOKUP(AT104,Code!$B$51:$D$55,3,FALSE))</f>
        <v>3</v>
      </c>
      <c r="AW104" s="89"/>
      <c r="AX104" s="143" t="str">
        <f t="shared" ca="1" si="61"/>
        <v xml:space="preserve"> He shows good citizenship by assisting other students find errors in their work. This demonstrates secure subject understanding.</v>
      </c>
      <c r="AY104" s="88"/>
      <c r="AZ104" s="88"/>
      <c r="BA104" s="188" t="s">
        <v>26</v>
      </c>
      <c r="BB104" s="84" t="e">
        <f>HLOOKUP(Report!BA104,Homework!$I$2:$L$3,2,FALSE)</f>
        <v>#N/A</v>
      </c>
      <c r="BC104" s="85" t="e">
        <f t="shared" ca="1" si="73"/>
        <v>#N/A</v>
      </c>
      <c r="BD104" s="86" t="e">
        <f ca="1">IF(BA104=0,"",BC104+VLOOKUP(BA104,Code!$B$2:$C$6,2,FALSE))</f>
        <v>#N/A</v>
      </c>
      <c r="BE104" s="86" t="e">
        <f ca="1">IF(AND(VLOOKUP(BD104,Homework!D:J,2,FALSE)="'s ",RIGHT(G104,1)="s"),"' ",IF(VLOOKUP(BD104,Homework!D:J,2,FALSE)="'s ","'s "," "))</f>
        <v>#N/A</v>
      </c>
      <c r="BF104" s="87" t="e">
        <f ca="1">IF(BA104=0,"",IF(I104="F"," "&amp;G104&amp;BE104&amp;VLOOKUP(BD104,Homework!D:J,3,FALSE)," "&amp;G104&amp;BE104&amp;VLOOKUP(BD104,Homework!D:J,5,FALSE)))</f>
        <v>#N/A</v>
      </c>
      <c r="BG104" s="87"/>
      <c r="BH104" s="87"/>
      <c r="BI104" s="87"/>
      <c r="BJ104" s="87"/>
      <c r="BK104" s="87"/>
      <c r="BL104" s="87"/>
      <c r="BM104" s="88"/>
      <c r="BN104" s="88"/>
      <c r="BO104" s="184" t="s">
        <v>26</v>
      </c>
      <c r="BP104" s="185" t="e">
        <f>VLOOKUP(BO104,Code!$B$45:$D$48,2,FALSE)</f>
        <v>#N/A</v>
      </c>
      <c r="BQ104" s="186" t="e">
        <f>VLOOKUP(BO104,Code!$B$45:$D$48,3,FALSE)</f>
        <v>#N/A</v>
      </c>
      <c r="BR104" s="186" t="e">
        <f t="shared" ca="1" si="74"/>
        <v>#N/A</v>
      </c>
      <c r="BS104" s="186"/>
      <c r="BT104" s="187" t="s">
        <v>219</v>
      </c>
      <c r="BU104" s="187" t="s">
        <v>220</v>
      </c>
      <c r="BV104" s="187" t="s">
        <v>225</v>
      </c>
      <c r="BW104" s="195"/>
      <c r="BX104" s="195"/>
      <c r="BY104" s="157" t="str">
        <f t="shared" ca="1" si="75"/>
        <v/>
      </c>
      <c r="BZ104" s="157" t="str">
        <f t="shared" ca="1" si="76"/>
        <v/>
      </c>
      <c r="CA104" s="132" t="str">
        <f t="shared" ca="1" si="62"/>
        <v xml:space="preserve"> </v>
      </c>
      <c r="CB104" s="88"/>
      <c r="CC104" s="124">
        <v>96</v>
      </c>
      <c r="CD104" s="125" t="e">
        <f>HLOOKUP(Report!CC104,Behaviour!$H$2:$K$3,2,FALSE)</f>
        <v>#N/A</v>
      </c>
      <c r="CE104" s="126" t="e">
        <f t="shared" ca="1" si="77"/>
        <v>#N/A</v>
      </c>
      <c r="CF104" s="127" t="e">
        <f ca="1">CE104+VLOOKUP(CC104,Code!$B$2:$C$6,2,FALSE)</f>
        <v>#N/A</v>
      </c>
      <c r="CG104" s="128" t="e">
        <f ca="1">IF(CC104=0,"",IF(I104="F",AC104&amp;" "&amp;VLOOKUP(CF104,Behaviour!D:I,2,FALSE)&amp;" ",AC104&amp;" "&amp;VLOOKUP(CF104,Behaviour!D:I,4,FALSE)&amp;" "))</f>
        <v>#N/A</v>
      </c>
      <c r="CH104" s="89"/>
      <c r="CI104" s="89"/>
      <c r="CJ104" s="266" t="s">
        <v>26</v>
      </c>
      <c r="CK104" s="266"/>
      <c r="CL104" s="89" t="e">
        <f>IF(CJ104=0,"",VLOOKUP(CJ104,Code!$B$59:$D$61,2,FALSE))</f>
        <v>#N/A</v>
      </c>
      <c r="CM104" s="89" t="e">
        <f>IF(CJ104=0,"",VLOOKUP(CJ104,Code!$B$59:$D$61,3,FALSE))</f>
        <v>#N/A</v>
      </c>
      <c r="CN104" s="89" t="e">
        <f t="shared" ca="1" si="78"/>
        <v>#N/A</v>
      </c>
      <c r="CO104" s="89" t="e">
        <f t="shared" ca="1" si="63"/>
        <v>#N/A</v>
      </c>
      <c r="CP104" s="89" t="e">
        <f t="shared" ca="1" si="64"/>
        <v>#N/A</v>
      </c>
      <c r="CQ104" s="89" t="e">
        <f t="shared" ca="1" si="79"/>
        <v>#N/A</v>
      </c>
      <c r="CR104" s="89" t="str">
        <f t="shared" ca="1" si="80"/>
        <v/>
      </c>
      <c r="CS104" s="89"/>
      <c r="CT104" s="89"/>
      <c r="CU104" s="89" t="str">
        <f t="shared" ca="1" si="81"/>
        <v/>
      </c>
      <c r="CV104" s="89"/>
      <c r="CW104" s="89"/>
      <c r="CX104" s="183" t="str">
        <f t="shared" ca="1" si="82"/>
        <v/>
      </c>
      <c r="CY104" s="22" t="e">
        <f t="shared" ca="1" si="83"/>
        <v>#VALUE!</v>
      </c>
      <c r="CZ104" s="22"/>
      <c r="DA104" s="22"/>
      <c r="DB104" s="182" t="s">
        <v>26</v>
      </c>
      <c r="DC104" s="108" t="e">
        <f t="shared" ca="1" si="84"/>
        <v>#VALUE!</v>
      </c>
      <c r="DD104" s="112" t="e">
        <f ca="1">VLOOKUP(Report!DC104,Code!$B$24:$C$32,2,FALSE)</f>
        <v>#VALUE!</v>
      </c>
      <c r="DE104" s="108" t="e">
        <f ca="1">VLOOKUP(Report!DC104,Code!$B$24:$D$32,3,FALSE)</f>
        <v>#VALUE!</v>
      </c>
      <c r="DF104" s="108" t="e">
        <f t="shared" ca="1" si="85"/>
        <v>#VALUE!</v>
      </c>
      <c r="DG104" s="108" t="e">
        <f t="shared" ca="1" si="65"/>
        <v>#VALUE!</v>
      </c>
      <c r="DH104" s="169" t="e">
        <f t="shared" ca="1" si="66"/>
        <v>#VALUE!</v>
      </c>
      <c r="DI104" s="170"/>
      <c r="DJ104" s="170"/>
      <c r="DK104" s="170"/>
      <c r="DL104" s="170"/>
      <c r="DM104" s="88"/>
      <c r="DN104" s="88"/>
      <c r="DO104" s="177" t="s">
        <v>26</v>
      </c>
      <c r="DP104" s="178" t="e">
        <f>VLOOKUP(Report!DO104,Code!$B$40:$D$42,2,FALSE)</f>
        <v>#N/A</v>
      </c>
      <c r="DQ104" s="179" t="e">
        <f>VLOOKUP(Report!DO104,Code!$B$40:$D$42,3,FALSE)</f>
        <v>#N/A</v>
      </c>
      <c r="DR104" s="180" t="e">
        <f t="shared" ca="1" si="90"/>
        <v>#N/A</v>
      </c>
      <c r="DS104" s="221"/>
      <c r="DT104" s="222" t="e">
        <f t="shared" ca="1" si="86"/>
        <v>#N/A</v>
      </c>
      <c r="DU104" s="181" t="s">
        <v>208</v>
      </c>
      <c r="DV104" s="181" t="s">
        <v>208</v>
      </c>
      <c r="DW104" s="181" t="s">
        <v>208</v>
      </c>
      <c r="DX104" s="115" t="str">
        <f t="shared" si="87"/>
        <v/>
      </c>
      <c r="DY104" s="115"/>
      <c r="DZ104" s="115"/>
      <c r="EA104" s="115"/>
      <c r="EB104" s="98"/>
      <c r="EC104" s="98" t="str">
        <f t="shared" si="67"/>
        <v/>
      </c>
      <c r="ED104" s="192" t="str">
        <f t="shared" si="89"/>
        <v/>
      </c>
    </row>
    <row r="105" spans="7:134" s="223" customFormat="1" ht="115.5" hidden="1" customHeight="1" thickTop="1" thickBot="1" x14ac:dyDescent="0.45">
      <c r="G105" s="199"/>
      <c r="H105" s="238"/>
      <c r="I105" s="190"/>
      <c r="J105" s="193"/>
      <c r="K105" s="193"/>
      <c r="L105" s="193"/>
      <c r="M105" s="193"/>
      <c r="N105" s="193"/>
      <c r="O105" s="193"/>
      <c r="P105" s="193"/>
      <c r="Q105" s="193"/>
      <c r="R105" s="193"/>
      <c r="S105" s="193"/>
      <c r="T105" s="90"/>
      <c r="U105" s="95" t="str">
        <f t="shared" si="68"/>
        <v>Type_2</v>
      </c>
      <c r="V105" s="254"/>
      <c r="W105" s="255" t="e">
        <f t="shared" ca="1" si="69"/>
        <v>#N/A</v>
      </c>
      <c r="X105" s="255"/>
      <c r="Y105" s="47" t="e">
        <f t="shared" ca="1" si="70"/>
        <v>#N/A</v>
      </c>
      <c r="Z105" s="47" t="e">
        <f t="shared" ca="1" si="71"/>
        <v>#N/A</v>
      </c>
      <c r="AA105" s="47"/>
      <c r="AB105" s="82" t="str">
        <f t="shared" ref="AB105:AB136" si="91">IF(I105="F","she","he")</f>
        <v>he</v>
      </c>
      <c r="AC105" s="82" t="str">
        <f t="shared" ref="AC105:AC136" si="92">IF(I105="F","She","He")</f>
        <v>He</v>
      </c>
      <c r="AD105" s="82" t="str">
        <f t="shared" ref="AD105:AD136" si="93">IF(I105="F","her","his")</f>
        <v>his</v>
      </c>
      <c r="AE105" s="83" t="str">
        <f t="shared" ref="AE105:AE136" si="94">IF(I105="F","Her","His")</f>
        <v>His</v>
      </c>
      <c r="AF105" s="94"/>
      <c r="AG105" s="94"/>
      <c r="AH105" s="191" t="s">
        <v>26</v>
      </c>
      <c r="AI105" s="84" t="e">
        <f>HLOOKUP(Report!AH105,Person!$H$2:$L$3,2,FALSE)</f>
        <v>#N/A</v>
      </c>
      <c r="AJ105" s="85" t="e">
        <f t="shared" ca="1" si="72"/>
        <v>#N/A</v>
      </c>
      <c r="AK105" s="86" t="e">
        <f ca="1">IF(AH105=0,"",AJ105+VLOOKUP(AH105,Code!$B$2:$C$6,2,FALSE))</f>
        <v>#N/A</v>
      </c>
      <c r="AL105" s="143" t="e">
        <f ca="1">IF(AH105=0,"",IF(I105="F",G105&amp;" "&amp;VLOOKUP(AK105,Person!D:I,2,FALSE),G105&amp;" "&amp;VLOOKUP(AK105,Person!D:I,4,FALSE)))</f>
        <v>#N/A</v>
      </c>
      <c r="AM105" s="89"/>
      <c r="AN105" s="89"/>
      <c r="AO105" s="89"/>
      <c r="AP105" s="89"/>
      <c r="AQ105" s="89"/>
      <c r="AR105" s="89"/>
      <c r="AS105" s="88"/>
      <c r="AT105" s="189">
        <v>2</v>
      </c>
      <c r="AU105" s="147" t="str">
        <f>VLOOKUP(AT105,Code!$B$51:$D$55,2,FALSE)</f>
        <v>Behaviour_1</v>
      </c>
      <c r="AV105" s="88">
        <f ca="1">RANDBETWEEN(1,VLOOKUP(AT105,Code!$B$51:$D$55,3,FALSE))</f>
        <v>3</v>
      </c>
      <c r="AW105" s="89"/>
      <c r="AX105" s="143" t="str">
        <f t="shared" ref="AX105:AX136" ca="1" si="95">IF(AT105=0,"",IF(I105="F"," "&amp;VLOOKUP(AV105,INDIRECT(AU105),2,FALSE)," "&amp;VLOOKUP(AV105,INDIRECT(AU105),4,FALSE)))</f>
        <v xml:space="preserve"> He shows good citizenship by assisting other students find errors in their work. This demonstrates secure subject understanding.</v>
      </c>
      <c r="AY105" s="88"/>
      <c r="AZ105" s="88"/>
      <c r="BA105" s="188" t="s">
        <v>26</v>
      </c>
      <c r="BB105" s="84" t="e">
        <f>HLOOKUP(Report!BA105,Homework!$I$2:$L$3,2,FALSE)</f>
        <v>#N/A</v>
      </c>
      <c r="BC105" s="85" t="e">
        <f t="shared" ca="1" si="73"/>
        <v>#N/A</v>
      </c>
      <c r="BD105" s="86" t="e">
        <f ca="1">IF(BA105=0,"",BC105+VLOOKUP(BA105,Code!$B$2:$C$6,2,FALSE))</f>
        <v>#N/A</v>
      </c>
      <c r="BE105" s="86" t="e">
        <f ca="1">IF(AND(VLOOKUP(BD105,Homework!D:J,2,FALSE)="'s ",RIGHT(G105,1)="s"),"' ",IF(VLOOKUP(BD105,Homework!D:J,2,FALSE)="'s ","'s "," "))</f>
        <v>#N/A</v>
      </c>
      <c r="BF105" s="87" t="e">
        <f ca="1">IF(BA105=0,"",IF(I105="F"," "&amp;G105&amp;BE105&amp;VLOOKUP(BD105,Homework!D:J,3,FALSE)," "&amp;G105&amp;BE105&amp;VLOOKUP(BD105,Homework!D:J,5,FALSE)))</f>
        <v>#N/A</v>
      </c>
      <c r="BG105" s="87"/>
      <c r="BH105" s="87"/>
      <c r="BI105" s="87"/>
      <c r="BJ105" s="87"/>
      <c r="BK105" s="87"/>
      <c r="BL105" s="87"/>
      <c r="BM105" s="88"/>
      <c r="BN105" s="88"/>
      <c r="BO105" s="184" t="s">
        <v>26</v>
      </c>
      <c r="BP105" s="185" t="e">
        <f>VLOOKUP(BO105,Code!$B$45:$D$48,2,FALSE)</f>
        <v>#N/A</v>
      </c>
      <c r="BQ105" s="186" t="e">
        <f>VLOOKUP(BO105,Code!$B$45:$D$48,3,FALSE)</f>
        <v>#N/A</v>
      </c>
      <c r="BR105" s="186" t="e">
        <f t="shared" ca="1" si="74"/>
        <v>#N/A</v>
      </c>
      <c r="BS105" s="186"/>
      <c r="BT105" s="187" t="s">
        <v>219</v>
      </c>
      <c r="BU105" s="187" t="s">
        <v>220</v>
      </c>
      <c r="BV105" s="187" t="s">
        <v>225</v>
      </c>
      <c r="BW105" s="195"/>
      <c r="BX105" s="195"/>
      <c r="BY105" s="157" t="str">
        <f t="shared" ca="1" si="75"/>
        <v/>
      </c>
      <c r="BZ105" s="157" t="str">
        <f t="shared" ca="1" si="76"/>
        <v/>
      </c>
      <c r="CA105" s="132" t="str">
        <f t="shared" ref="CA105:CA136" ca="1" si="96">IF(BO105=0,"",IF(I105="F"," "&amp;BY105," "&amp;BZ105))</f>
        <v xml:space="preserve"> </v>
      </c>
      <c r="CB105" s="88"/>
      <c r="CC105" s="124">
        <v>97</v>
      </c>
      <c r="CD105" s="125" t="e">
        <f>HLOOKUP(Report!CC105,Behaviour!$H$2:$K$3,2,FALSE)</f>
        <v>#N/A</v>
      </c>
      <c r="CE105" s="126" t="e">
        <f t="shared" ca="1" si="77"/>
        <v>#N/A</v>
      </c>
      <c r="CF105" s="127" t="e">
        <f ca="1">CE105+VLOOKUP(CC105,Code!$B$2:$C$6,2,FALSE)</f>
        <v>#N/A</v>
      </c>
      <c r="CG105" s="128" t="e">
        <f ca="1">IF(CC105=0,"",IF(I105="F",AC105&amp;" "&amp;VLOOKUP(CF105,Behaviour!D:I,2,FALSE)&amp;" ",AC105&amp;" "&amp;VLOOKUP(CF105,Behaviour!D:I,4,FALSE)&amp;" "))</f>
        <v>#N/A</v>
      </c>
      <c r="CH105" s="89"/>
      <c r="CI105" s="89"/>
      <c r="CJ105" s="266" t="s">
        <v>26</v>
      </c>
      <c r="CK105" s="266"/>
      <c r="CL105" s="89" t="e">
        <f>IF(CJ105=0,"",VLOOKUP(CJ105,Code!$B$59:$D$61,2,FALSE))</f>
        <v>#N/A</v>
      </c>
      <c r="CM105" s="89" t="e">
        <f>IF(CJ105=0,"",VLOOKUP(CJ105,Code!$B$59:$D$61,3,FALSE))</f>
        <v>#N/A</v>
      </c>
      <c r="CN105" s="89" t="e">
        <f t="shared" ca="1" si="78"/>
        <v>#N/A</v>
      </c>
      <c r="CO105" s="89" t="e">
        <f t="shared" ref="CO105:CO136" ca="1" si="97">IF(I105="F",VLOOKUP(CN105,INDIRECT(CL105),2,FALSE),VLOOKUP(CN105,INDIRECT(CL105),5,FALSE))</f>
        <v>#N/A</v>
      </c>
      <c r="CP105" s="89" t="e">
        <f t="shared" ref="CP105:CP136" ca="1" si="98">IF(I105="F",VLOOKUP(CN105,INDIRECT(CL105),3,FALSE),VLOOKUP(CN105,INDIRECT(CL105),6,FALSE))</f>
        <v>#N/A</v>
      </c>
      <c r="CQ105" s="89" t="e">
        <f t="shared" ca="1" si="79"/>
        <v>#N/A</v>
      </c>
      <c r="CR105" s="89" t="str">
        <f t="shared" ca="1" si="80"/>
        <v/>
      </c>
      <c r="CS105" s="89"/>
      <c r="CT105" s="89"/>
      <c r="CU105" s="89" t="str">
        <f t="shared" ca="1" si="81"/>
        <v/>
      </c>
      <c r="CV105" s="89"/>
      <c r="CW105" s="89"/>
      <c r="CX105" s="183" t="str">
        <f t="shared" ca="1" si="82"/>
        <v/>
      </c>
      <c r="CY105" s="22" t="e">
        <f t="shared" ca="1" si="83"/>
        <v>#VALUE!</v>
      </c>
      <c r="CZ105" s="22"/>
      <c r="DA105" s="22"/>
      <c r="DB105" s="182" t="s">
        <v>26</v>
      </c>
      <c r="DC105" s="108" t="e">
        <f t="shared" ca="1" si="84"/>
        <v>#VALUE!</v>
      </c>
      <c r="DD105" s="112" t="e">
        <f ca="1">VLOOKUP(Report!DC105,Code!$B$24:$C$32,2,FALSE)</f>
        <v>#VALUE!</v>
      </c>
      <c r="DE105" s="108" t="e">
        <f ca="1">VLOOKUP(Report!DC105,Code!$B$24:$D$32,3,FALSE)</f>
        <v>#VALUE!</v>
      </c>
      <c r="DF105" s="108" t="e">
        <f t="shared" ca="1" si="85"/>
        <v>#VALUE!</v>
      </c>
      <c r="DG105" s="108" t="e">
        <f t="shared" ref="DG105:DG136" ca="1" si="99">IF(AND(VLOOKUP(DF105,INDIRECT(DD105),2,FALSE)="'s ",RIGHT(G105,1)="s"),"' ",IF(VLOOKUP(DF105,INDIRECT(DD105),2,FALSE)="'s ","'s ",""))</f>
        <v>#VALUE!</v>
      </c>
      <c r="DH105" s="169" t="e">
        <f t="shared" ref="DH105:DH136" ca="1" si="100">" "&amp;IF(DB105=0,"",IF(I105="F",G105&amp;DG105&amp;VLOOKUP(DF105,INDIRECT(DD105),3,FALSE),G105&amp;DG105&amp;VLOOKUP(DF105,INDIRECT(DD105),5,FALSE)))</f>
        <v>#VALUE!</v>
      </c>
      <c r="DI105" s="170"/>
      <c r="DJ105" s="170"/>
      <c r="DK105" s="170"/>
      <c r="DL105" s="170"/>
      <c r="DM105" s="88"/>
      <c r="DN105" s="88"/>
      <c r="DO105" s="177" t="s">
        <v>26</v>
      </c>
      <c r="DP105" s="178" t="e">
        <f>VLOOKUP(Report!DO105,Code!$B$40:$D$42,2,FALSE)</f>
        <v>#N/A</v>
      </c>
      <c r="DQ105" s="179" t="e">
        <f>VLOOKUP(Report!DO105,Code!$B$40:$D$42,3,FALSE)</f>
        <v>#N/A</v>
      </c>
      <c r="DR105" s="180" t="e">
        <f t="shared" ca="1" si="90"/>
        <v>#N/A</v>
      </c>
      <c r="DS105" s="221"/>
      <c r="DT105" s="222" t="e">
        <f t="shared" ca="1" si="86"/>
        <v>#N/A</v>
      </c>
      <c r="DU105" s="181" t="s">
        <v>208</v>
      </c>
      <c r="DV105" s="181" t="s">
        <v>208</v>
      </c>
      <c r="DW105" s="181" t="s">
        <v>208</v>
      </c>
      <c r="DX105" s="115" t="str">
        <f t="shared" si="87"/>
        <v/>
      </c>
      <c r="DY105" s="115"/>
      <c r="DZ105" s="115"/>
      <c r="EA105" s="115"/>
      <c r="EB105" s="98"/>
      <c r="EC105" s="98" t="str">
        <f t="shared" ref="EC105:EC136" si="101">IF(LEN(G105)&lt;1,"",IF(OR(I105="F",I105="M"),(IF(ISERROR(AL105&amp;AX105&amp;BF105&amp;CA105&amp;CR105&amp;DH105&amp;DX105),"",AL105&amp;AX105&amp;BF105&amp;CA105&amp;CR105&amp;DH105&amp;DX105)),""))</f>
        <v/>
      </c>
      <c r="ED105" s="192" t="str">
        <f t="shared" si="89"/>
        <v/>
      </c>
    </row>
    <row r="106" spans="7:134" s="223" customFormat="1" ht="115.5" hidden="1" customHeight="1" thickTop="1" thickBot="1" x14ac:dyDescent="0.45">
      <c r="G106" s="199"/>
      <c r="H106" s="238"/>
      <c r="I106" s="190"/>
      <c r="J106" s="193"/>
      <c r="K106" s="193"/>
      <c r="L106" s="193"/>
      <c r="M106" s="193"/>
      <c r="N106" s="193"/>
      <c r="O106" s="193"/>
      <c r="P106" s="193"/>
      <c r="Q106" s="193"/>
      <c r="R106" s="193"/>
      <c r="S106" s="193"/>
      <c r="T106" s="90"/>
      <c r="U106" s="95" t="str">
        <f t="shared" si="68"/>
        <v>Type_2</v>
      </c>
      <c r="V106" s="254"/>
      <c r="W106" s="255" t="e">
        <f t="shared" ca="1" si="69"/>
        <v>#N/A</v>
      </c>
      <c r="X106" s="255"/>
      <c r="Y106" s="47" t="e">
        <f t="shared" ca="1" si="70"/>
        <v>#N/A</v>
      </c>
      <c r="Z106" s="47" t="e">
        <f t="shared" ca="1" si="71"/>
        <v>#N/A</v>
      </c>
      <c r="AA106" s="47"/>
      <c r="AB106" s="82" t="str">
        <f t="shared" si="91"/>
        <v>he</v>
      </c>
      <c r="AC106" s="82" t="str">
        <f t="shared" si="92"/>
        <v>He</v>
      </c>
      <c r="AD106" s="82" t="str">
        <f t="shared" si="93"/>
        <v>his</v>
      </c>
      <c r="AE106" s="83" t="str">
        <f t="shared" si="94"/>
        <v>His</v>
      </c>
      <c r="AF106" s="94"/>
      <c r="AG106" s="94"/>
      <c r="AH106" s="191" t="s">
        <v>26</v>
      </c>
      <c r="AI106" s="84" t="e">
        <f>HLOOKUP(Report!AH106,Person!$H$2:$L$3,2,FALSE)</f>
        <v>#N/A</v>
      </c>
      <c r="AJ106" s="85" t="e">
        <f t="shared" ca="1" si="72"/>
        <v>#N/A</v>
      </c>
      <c r="AK106" s="86" t="e">
        <f ca="1">IF(AH106=0,"",AJ106+VLOOKUP(AH106,Code!$B$2:$C$6,2,FALSE))</f>
        <v>#N/A</v>
      </c>
      <c r="AL106" s="143" t="e">
        <f ca="1">IF(AH106=0,"",IF(I106="F",G106&amp;" "&amp;VLOOKUP(AK106,Person!D:I,2,FALSE),G106&amp;" "&amp;VLOOKUP(AK106,Person!D:I,4,FALSE)))</f>
        <v>#N/A</v>
      </c>
      <c r="AM106" s="89"/>
      <c r="AN106" s="89"/>
      <c r="AO106" s="89"/>
      <c r="AP106" s="89"/>
      <c r="AQ106" s="89"/>
      <c r="AR106" s="89"/>
      <c r="AS106" s="88"/>
      <c r="AT106" s="189">
        <v>2</v>
      </c>
      <c r="AU106" s="147" t="str">
        <f>VLOOKUP(AT106,Code!$B$51:$D$55,2,FALSE)</f>
        <v>Behaviour_1</v>
      </c>
      <c r="AV106" s="88">
        <f ca="1">RANDBETWEEN(1,VLOOKUP(AT106,Code!$B$51:$D$55,3,FALSE))</f>
        <v>1</v>
      </c>
      <c r="AW106" s="89"/>
      <c r="AX106" s="143" t="str">
        <f t="shared" ca="1" si="95"/>
        <v xml:space="preserve"> He is always willing to help a classmate who has been unable to grasp a concept as quickly as himself. This demonstrates secure subject understanding.</v>
      </c>
      <c r="AY106" s="88"/>
      <c r="AZ106" s="88"/>
      <c r="BA106" s="188" t="s">
        <v>26</v>
      </c>
      <c r="BB106" s="84" t="e">
        <f>HLOOKUP(Report!BA106,Homework!$I$2:$L$3,2,FALSE)</f>
        <v>#N/A</v>
      </c>
      <c r="BC106" s="85" t="e">
        <f t="shared" ca="1" si="73"/>
        <v>#N/A</v>
      </c>
      <c r="BD106" s="86" t="e">
        <f ca="1">IF(BA106=0,"",BC106+VLOOKUP(BA106,Code!$B$2:$C$6,2,FALSE))</f>
        <v>#N/A</v>
      </c>
      <c r="BE106" s="86" t="e">
        <f ca="1">IF(AND(VLOOKUP(BD106,Homework!D:J,2,FALSE)="'s ",RIGHT(G106,1)="s"),"' ",IF(VLOOKUP(BD106,Homework!D:J,2,FALSE)="'s ","'s "," "))</f>
        <v>#N/A</v>
      </c>
      <c r="BF106" s="87" t="e">
        <f ca="1">IF(BA106=0,"",IF(I106="F"," "&amp;G106&amp;BE106&amp;VLOOKUP(BD106,Homework!D:J,3,FALSE)," "&amp;G106&amp;BE106&amp;VLOOKUP(BD106,Homework!D:J,5,FALSE)))</f>
        <v>#N/A</v>
      </c>
      <c r="BG106" s="87"/>
      <c r="BH106" s="87"/>
      <c r="BI106" s="87"/>
      <c r="BJ106" s="87"/>
      <c r="BK106" s="87"/>
      <c r="BL106" s="87"/>
      <c r="BM106" s="88"/>
      <c r="BN106" s="88"/>
      <c r="BO106" s="184" t="s">
        <v>26</v>
      </c>
      <c r="BP106" s="185" t="e">
        <f>VLOOKUP(BO106,Code!$B$45:$D$48,2,FALSE)</f>
        <v>#N/A</v>
      </c>
      <c r="BQ106" s="186" t="e">
        <f>VLOOKUP(BO106,Code!$B$45:$D$48,3,FALSE)</f>
        <v>#N/A</v>
      </c>
      <c r="BR106" s="186" t="e">
        <f t="shared" ca="1" si="74"/>
        <v>#N/A</v>
      </c>
      <c r="BS106" s="186"/>
      <c r="BT106" s="187" t="s">
        <v>219</v>
      </c>
      <c r="BU106" s="187" t="s">
        <v>220</v>
      </c>
      <c r="BV106" s="187" t="s">
        <v>225</v>
      </c>
      <c r="BW106" s="195"/>
      <c r="BX106" s="195"/>
      <c r="BY106" s="157" t="str">
        <f t="shared" ca="1" si="75"/>
        <v/>
      </c>
      <c r="BZ106" s="157" t="str">
        <f t="shared" ca="1" si="76"/>
        <v/>
      </c>
      <c r="CA106" s="132" t="str">
        <f t="shared" ca="1" si="96"/>
        <v xml:space="preserve"> </v>
      </c>
      <c r="CB106" s="88"/>
      <c r="CC106" s="124">
        <v>98</v>
      </c>
      <c r="CD106" s="125" t="e">
        <f>HLOOKUP(Report!CC106,Behaviour!$H$2:$K$3,2,FALSE)</f>
        <v>#N/A</v>
      </c>
      <c r="CE106" s="126" t="e">
        <f t="shared" ca="1" si="77"/>
        <v>#N/A</v>
      </c>
      <c r="CF106" s="127" t="e">
        <f ca="1">CE106+VLOOKUP(CC106,Code!$B$2:$C$6,2,FALSE)</f>
        <v>#N/A</v>
      </c>
      <c r="CG106" s="128" t="e">
        <f ca="1">IF(CC106=0,"",IF(I106="F",AC106&amp;" "&amp;VLOOKUP(CF106,Behaviour!D:I,2,FALSE)&amp;" ",AC106&amp;" "&amp;VLOOKUP(CF106,Behaviour!D:I,4,FALSE)&amp;" "))</f>
        <v>#N/A</v>
      </c>
      <c r="CH106" s="89"/>
      <c r="CI106" s="89"/>
      <c r="CJ106" s="266" t="s">
        <v>26</v>
      </c>
      <c r="CK106" s="266"/>
      <c r="CL106" s="89" t="e">
        <f>IF(CJ106=0,"",VLOOKUP(CJ106,Code!$B$59:$D$61,2,FALSE))</f>
        <v>#N/A</v>
      </c>
      <c r="CM106" s="89" t="e">
        <f>IF(CJ106=0,"",VLOOKUP(CJ106,Code!$B$59:$D$61,3,FALSE))</f>
        <v>#N/A</v>
      </c>
      <c r="CN106" s="89" t="e">
        <f t="shared" ca="1" si="78"/>
        <v>#N/A</v>
      </c>
      <c r="CO106" s="89" t="e">
        <f t="shared" ca="1" si="97"/>
        <v>#N/A</v>
      </c>
      <c r="CP106" s="89" t="e">
        <f t="shared" ca="1" si="98"/>
        <v>#N/A</v>
      </c>
      <c r="CQ106" s="89" t="e">
        <f t="shared" ca="1" si="79"/>
        <v>#N/A</v>
      </c>
      <c r="CR106" s="89" t="str">
        <f t="shared" ca="1" si="80"/>
        <v/>
      </c>
      <c r="CS106" s="89"/>
      <c r="CT106" s="89"/>
      <c r="CU106" s="89" t="str">
        <f t="shared" ca="1" si="81"/>
        <v/>
      </c>
      <c r="CV106" s="89"/>
      <c r="CW106" s="89"/>
      <c r="CX106" s="183" t="str">
        <f t="shared" ca="1" si="82"/>
        <v/>
      </c>
      <c r="CY106" s="22" t="e">
        <f t="shared" ca="1" si="83"/>
        <v>#VALUE!</v>
      </c>
      <c r="CZ106" s="22"/>
      <c r="DA106" s="22"/>
      <c r="DB106" s="182" t="s">
        <v>26</v>
      </c>
      <c r="DC106" s="108" t="e">
        <f t="shared" ca="1" si="84"/>
        <v>#VALUE!</v>
      </c>
      <c r="DD106" s="112" t="e">
        <f ca="1">VLOOKUP(Report!DC106,Code!$B$24:$C$32,2,FALSE)</f>
        <v>#VALUE!</v>
      </c>
      <c r="DE106" s="108" t="e">
        <f ca="1">VLOOKUP(Report!DC106,Code!$B$24:$D$32,3,FALSE)</f>
        <v>#VALUE!</v>
      </c>
      <c r="DF106" s="108" t="e">
        <f t="shared" ca="1" si="85"/>
        <v>#VALUE!</v>
      </c>
      <c r="DG106" s="108" t="e">
        <f t="shared" ca="1" si="99"/>
        <v>#VALUE!</v>
      </c>
      <c r="DH106" s="169" t="e">
        <f t="shared" ca="1" si="100"/>
        <v>#VALUE!</v>
      </c>
      <c r="DI106" s="170"/>
      <c r="DJ106" s="170"/>
      <c r="DK106" s="170"/>
      <c r="DL106" s="170"/>
      <c r="DM106" s="88"/>
      <c r="DN106" s="88"/>
      <c r="DO106" s="177" t="s">
        <v>26</v>
      </c>
      <c r="DP106" s="178" t="e">
        <f>VLOOKUP(Report!DO106,Code!$B$40:$D$42,2,FALSE)</f>
        <v>#N/A</v>
      </c>
      <c r="DQ106" s="179" t="e">
        <f>VLOOKUP(Report!DO106,Code!$B$40:$D$42,3,FALSE)</f>
        <v>#N/A</v>
      </c>
      <c r="DR106" s="180" t="e">
        <f t="shared" ca="1" si="90"/>
        <v>#N/A</v>
      </c>
      <c r="DS106" s="221"/>
      <c r="DT106" s="222" t="e">
        <f t="shared" ca="1" si="86"/>
        <v>#N/A</v>
      </c>
      <c r="DU106" s="181" t="s">
        <v>208</v>
      </c>
      <c r="DV106" s="181" t="s">
        <v>208</v>
      </c>
      <c r="DW106" s="181" t="s">
        <v>208</v>
      </c>
      <c r="DX106" s="115" t="str">
        <f t="shared" si="87"/>
        <v/>
      </c>
      <c r="DY106" s="115"/>
      <c r="DZ106" s="115"/>
      <c r="EA106" s="115"/>
      <c r="EB106" s="98"/>
      <c r="EC106" s="98" t="str">
        <f t="shared" si="101"/>
        <v/>
      </c>
      <c r="ED106" s="192" t="str">
        <f t="shared" si="89"/>
        <v/>
      </c>
    </row>
    <row r="107" spans="7:134" s="223" customFormat="1" ht="115.5" hidden="1" customHeight="1" thickTop="1" thickBot="1" x14ac:dyDescent="0.45">
      <c r="G107" s="199"/>
      <c r="H107" s="238"/>
      <c r="I107" s="190"/>
      <c r="J107" s="193"/>
      <c r="K107" s="193"/>
      <c r="L107" s="193"/>
      <c r="M107" s="193"/>
      <c r="N107" s="193"/>
      <c r="O107" s="193"/>
      <c r="P107" s="193"/>
      <c r="Q107" s="193"/>
      <c r="R107" s="193"/>
      <c r="S107" s="193"/>
      <c r="T107" s="90"/>
      <c r="U107" s="95" t="str">
        <f t="shared" si="68"/>
        <v>Type_2</v>
      </c>
      <c r="V107" s="254"/>
      <c r="W107" s="255" t="e">
        <f t="shared" ca="1" si="69"/>
        <v>#N/A</v>
      </c>
      <c r="X107" s="255"/>
      <c r="Y107" s="47" t="e">
        <f t="shared" ca="1" si="70"/>
        <v>#N/A</v>
      </c>
      <c r="Z107" s="47" t="e">
        <f t="shared" ca="1" si="71"/>
        <v>#N/A</v>
      </c>
      <c r="AA107" s="47"/>
      <c r="AB107" s="82" t="str">
        <f t="shared" si="91"/>
        <v>he</v>
      </c>
      <c r="AC107" s="82" t="str">
        <f t="shared" si="92"/>
        <v>He</v>
      </c>
      <c r="AD107" s="82" t="str">
        <f t="shared" si="93"/>
        <v>his</v>
      </c>
      <c r="AE107" s="83" t="str">
        <f t="shared" si="94"/>
        <v>His</v>
      </c>
      <c r="AF107" s="94"/>
      <c r="AG107" s="94"/>
      <c r="AH107" s="191" t="s">
        <v>26</v>
      </c>
      <c r="AI107" s="84" t="e">
        <f>HLOOKUP(Report!AH107,Person!$H$2:$L$3,2,FALSE)</f>
        <v>#N/A</v>
      </c>
      <c r="AJ107" s="85" t="e">
        <f t="shared" ca="1" si="72"/>
        <v>#N/A</v>
      </c>
      <c r="AK107" s="86" t="e">
        <f ca="1">IF(AH107=0,"",AJ107+VLOOKUP(AH107,Code!$B$2:$C$6,2,FALSE))</f>
        <v>#N/A</v>
      </c>
      <c r="AL107" s="143" t="e">
        <f ca="1">IF(AH107=0,"",IF(I107="F",G107&amp;" "&amp;VLOOKUP(AK107,Person!D:I,2,FALSE),G107&amp;" "&amp;VLOOKUP(AK107,Person!D:I,4,FALSE)))</f>
        <v>#N/A</v>
      </c>
      <c r="AM107" s="89"/>
      <c r="AN107" s="89"/>
      <c r="AO107" s="89"/>
      <c r="AP107" s="89"/>
      <c r="AQ107" s="89"/>
      <c r="AR107" s="89"/>
      <c r="AS107" s="88"/>
      <c r="AT107" s="189">
        <v>2</v>
      </c>
      <c r="AU107" s="147" t="str">
        <f>VLOOKUP(AT107,Code!$B$51:$D$55,2,FALSE)</f>
        <v>Behaviour_1</v>
      </c>
      <c r="AV107" s="88">
        <f ca="1">RANDBETWEEN(1,VLOOKUP(AT107,Code!$B$51:$D$55,3,FALSE))</f>
        <v>2</v>
      </c>
      <c r="AW107" s="89"/>
      <c r="AX107" s="143" t="str">
        <f t="shared" ca="1" si="95"/>
        <v xml:space="preserve"> He shows good citizenship by assisting other students to correct their work. This demonstrates secure subject understanding.</v>
      </c>
      <c r="AY107" s="88"/>
      <c r="AZ107" s="88"/>
      <c r="BA107" s="188" t="s">
        <v>26</v>
      </c>
      <c r="BB107" s="84" t="e">
        <f>HLOOKUP(Report!BA107,Homework!$I$2:$L$3,2,FALSE)</f>
        <v>#N/A</v>
      </c>
      <c r="BC107" s="85" t="e">
        <f t="shared" ca="1" si="73"/>
        <v>#N/A</v>
      </c>
      <c r="BD107" s="86" t="e">
        <f ca="1">IF(BA107=0,"",BC107+VLOOKUP(BA107,Code!$B$2:$C$6,2,FALSE))</f>
        <v>#N/A</v>
      </c>
      <c r="BE107" s="86" t="e">
        <f ca="1">IF(AND(VLOOKUP(BD107,Homework!D:J,2,FALSE)="'s ",RIGHT(G107,1)="s"),"' ",IF(VLOOKUP(BD107,Homework!D:J,2,FALSE)="'s ","'s "," "))</f>
        <v>#N/A</v>
      </c>
      <c r="BF107" s="87" t="e">
        <f ca="1">IF(BA107=0,"",IF(I107="F"," "&amp;G107&amp;BE107&amp;VLOOKUP(BD107,Homework!D:J,3,FALSE)," "&amp;G107&amp;BE107&amp;VLOOKUP(BD107,Homework!D:J,5,FALSE)))</f>
        <v>#N/A</v>
      </c>
      <c r="BG107" s="87"/>
      <c r="BH107" s="87"/>
      <c r="BI107" s="87"/>
      <c r="BJ107" s="87"/>
      <c r="BK107" s="87"/>
      <c r="BL107" s="87"/>
      <c r="BM107" s="88"/>
      <c r="BN107" s="88"/>
      <c r="BO107" s="184" t="s">
        <v>26</v>
      </c>
      <c r="BP107" s="185" t="e">
        <f>VLOOKUP(BO107,Code!$B$45:$D$48,2,FALSE)</f>
        <v>#N/A</v>
      </c>
      <c r="BQ107" s="186" t="e">
        <f>VLOOKUP(BO107,Code!$B$45:$D$48,3,FALSE)</f>
        <v>#N/A</v>
      </c>
      <c r="BR107" s="186" t="e">
        <f t="shared" ca="1" si="74"/>
        <v>#N/A</v>
      </c>
      <c r="BS107" s="186"/>
      <c r="BT107" s="187" t="s">
        <v>219</v>
      </c>
      <c r="BU107" s="187" t="s">
        <v>220</v>
      </c>
      <c r="BV107" s="187" t="s">
        <v>225</v>
      </c>
      <c r="BW107" s="195"/>
      <c r="BX107" s="195"/>
      <c r="BY107" s="157" t="str">
        <f t="shared" ca="1" si="75"/>
        <v/>
      </c>
      <c r="BZ107" s="157" t="str">
        <f t="shared" ca="1" si="76"/>
        <v/>
      </c>
      <c r="CA107" s="132" t="str">
        <f t="shared" ca="1" si="96"/>
        <v xml:space="preserve"> </v>
      </c>
      <c r="CB107" s="88"/>
      <c r="CC107" s="124">
        <v>99</v>
      </c>
      <c r="CD107" s="125" t="e">
        <f>HLOOKUP(Report!CC107,Behaviour!$H$2:$K$3,2,FALSE)</f>
        <v>#N/A</v>
      </c>
      <c r="CE107" s="126" t="e">
        <f t="shared" ca="1" si="77"/>
        <v>#N/A</v>
      </c>
      <c r="CF107" s="127" t="e">
        <f ca="1">CE107+VLOOKUP(CC107,Code!$B$2:$C$6,2,FALSE)</f>
        <v>#N/A</v>
      </c>
      <c r="CG107" s="128" t="e">
        <f ca="1">IF(CC107=0,"",IF(I107="F",AC107&amp;" "&amp;VLOOKUP(CF107,Behaviour!D:I,2,FALSE)&amp;" ",AC107&amp;" "&amp;VLOOKUP(CF107,Behaviour!D:I,4,FALSE)&amp;" "))</f>
        <v>#N/A</v>
      </c>
      <c r="CH107" s="89"/>
      <c r="CI107" s="89"/>
      <c r="CJ107" s="266" t="s">
        <v>26</v>
      </c>
      <c r="CK107" s="266"/>
      <c r="CL107" s="89" t="e">
        <f>IF(CJ107=0,"",VLOOKUP(CJ107,Code!$B$59:$D$61,2,FALSE))</f>
        <v>#N/A</v>
      </c>
      <c r="CM107" s="89" t="e">
        <f>IF(CJ107=0,"",VLOOKUP(CJ107,Code!$B$59:$D$61,3,FALSE))</f>
        <v>#N/A</v>
      </c>
      <c r="CN107" s="89" t="e">
        <f t="shared" ca="1" si="78"/>
        <v>#N/A</v>
      </c>
      <c r="CO107" s="89" t="e">
        <f t="shared" ca="1" si="97"/>
        <v>#N/A</v>
      </c>
      <c r="CP107" s="89" t="e">
        <f t="shared" ca="1" si="98"/>
        <v>#N/A</v>
      </c>
      <c r="CQ107" s="89" t="e">
        <f t="shared" ca="1" si="79"/>
        <v>#N/A</v>
      </c>
      <c r="CR107" s="89" t="str">
        <f t="shared" ca="1" si="80"/>
        <v/>
      </c>
      <c r="CS107" s="89"/>
      <c r="CT107" s="89"/>
      <c r="CU107" s="89" t="str">
        <f t="shared" ca="1" si="81"/>
        <v/>
      </c>
      <c r="CV107" s="89"/>
      <c r="CW107" s="89"/>
      <c r="CX107" s="183" t="str">
        <f t="shared" ca="1" si="82"/>
        <v/>
      </c>
      <c r="CY107" s="22" t="e">
        <f t="shared" ca="1" si="83"/>
        <v>#VALUE!</v>
      </c>
      <c r="CZ107" s="22"/>
      <c r="DA107" s="22"/>
      <c r="DB107" s="182" t="s">
        <v>26</v>
      </c>
      <c r="DC107" s="108" t="e">
        <f t="shared" ca="1" si="84"/>
        <v>#VALUE!</v>
      </c>
      <c r="DD107" s="112" t="e">
        <f ca="1">VLOOKUP(Report!DC107,Code!$B$24:$C$32,2,FALSE)</f>
        <v>#VALUE!</v>
      </c>
      <c r="DE107" s="108" t="e">
        <f ca="1">VLOOKUP(Report!DC107,Code!$B$24:$D$32,3,FALSE)</f>
        <v>#VALUE!</v>
      </c>
      <c r="DF107" s="108" t="e">
        <f t="shared" ca="1" si="85"/>
        <v>#VALUE!</v>
      </c>
      <c r="DG107" s="108" t="e">
        <f t="shared" ca="1" si="99"/>
        <v>#VALUE!</v>
      </c>
      <c r="DH107" s="169" t="e">
        <f t="shared" ca="1" si="100"/>
        <v>#VALUE!</v>
      </c>
      <c r="DI107" s="170"/>
      <c r="DJ107" s="170"/>
      <c r="DK107" s="170"/>
      <c r="DL107" s="170"/>
      <c r="DM107" s="88"/>
      <c r="DN107" s="88"/>
      <c r="DO107" s="177" t="s">
        <v>26</v>
      </c>
      <c r="DP107" s="178" t="e">
        <f>VLOOKUP(Report!DO107,Code!$B$40:$D$42,2,FALSE)</f>
        <v>#N/A</v>
      </c>
      <c r="DQ107" s="179" t="e">
        <f>VLOOKUP(Report!DO107,Code!$B$40:$D$42,3,FALSE)</f>
        <v>#N/A</v>
      </c>
      <c r="DR107" s="180" t="e">
        <f t="shared" ca="1" si="90"/>
        <v>#N/A</v>
      </c>
      <c r="DS107" s="221"/>
      <c r="DT107" s="222" t="e">
        <f t="shared" ca="1" si="86"/>
        <v>#N/A</v>
      </c>
      <c r="DU107" s="181" t="s">
        <v>208</v>
      </c>
      <c r="DV107" s="181" t="s">
        <v>208</v>
      </c>
      <c r="DW107" s="181" t="s">
        <v>208</v>
      </c>
      <c r="DX107" s="115" t="str">
        <f t="shared" si="87"/>
        <v/>
      </c>
      <c r="DY107" s="115"/>
      <c r="DZ107" s="115"/>
      <c r="EA107" s="115"/>
      <c r="EB107" s="98"/>
      <c r="EC107" s="98" t="str">
        <f t="shared" si="101"/>
        <v/>
      </c>
      <c r="ED107" s="192" t="str">
        <f t="shared" si="89"/>
        <v/>
      </c>
    </row>
    <row r="108" spans="7:134" s="223" customFormat="1" ht="115.5" hidden="1" customHeight="1" thickTop="1" thickBot="1" x14ac:dyDescent="0.45">
      <c r="G108" s="199"/>
      <c r="H108" s="238"/>
      <c r="I108" s="190"/>
      <c r="J108" s="193"/>
      <c r="K108" s="193"/>
      <c r="L108" s="193"/>
      <c r="M108" s="193"/>
      <c r="N108" s="193"/>
      <c r="O108" s="193"/>
      <c r="P108" s="193"/>
      <c r="Q108" s="193"/>
      <c r="R108" s="193"/>
      <c r="S108" s="193"/>
      <c r="T108" s="90"/>
      <c r="U108" s="95" t="str">
        <f t="shared" si="68"/>
        <v>Type_2</v>
      </c>
      <c r="V108" s="254"/>
      <c r="W108" s="255" t="e">
        <f t="shared" ca="1" si="69"/>
        <v>#N/A</v>
      </c>
      <c r="X108" s="255"/>
      <c r="Y108" s="47" t="e">
        <f t="shared" ca="1" si="70"/>
        <v>#N/A</v>
      </c>
      <c r="Z108" s="47" t="e">
        <f t="shared" ca="1" si="71"/>
        <v>#N/A</v>
      </c>
      <c r="AA108" s="47"/>
      <c r="AB108" s="82" t="str">
        <f t="shared" si="91"/>
        <v>he</v>
      </c>
      <c r="AC108" s="82" t="str">
        <f t="shared" si="92"/>
        <v>He</v>
      </c>
      <c r="AD108" s="82" t="str">
        <f t="shared" si="93"/>
        <v>his</v>
      </c>
      <c r="AE108" s="83" t="str">
        <f t="shared" si="94"/>
        <v>His</v>
      </c>
      <c r="AF108" s="94"/>
      <c r="AG108" s="94"/>
      <c r="AH108" s="191" t="s">
        <v>26</v>
      </c>
      <c r="AI108" s="84" t="e">
        <f>HLOOKUP(Report!AH108,Person!$H$2:$L$3,2,FALSE)</f>
        <v>#N/A</v>
      </c>
      <c r="AJ108" s="85" t="e">
        <f t="shared" ca="1" si="72"/>
        <v>#N/A</v>
      </c>
      <c r="AK108" s="86" t="e">
        <f ca="1">IF(AH108=0,"",AJ108+VLOOKUP(AH108,Code!$B$2:$C$6,2,FALSE))</f>
        <v>#N/A</v>
      </c>
      <c r="AL108" s="143" t="e">
        <f ca="1">IF(AH108=0,"",IF(I108="F",G108&amp;" "&amp;VLOOKUP(AK108,Person!D:I,2,FALSE),G108&amp;" "&amp;VLOOKUP(AK108,Person!D:I,4,FALSE)))</f>
        <v>#N/A</v>
      </c>
      <c r="AM108" s="89"/>
      <c r="AN108" s="89"/>
      <c r="AO108" s="89"/>
      <c r="AP108" s="89"/>
      <c r="AQ108" s="89"/>
      <c r="AR108" s="89"/>
      <c r="AS108" s="88"/>
      <c r="AT108" s="189">
        <v>2</v>
      </c>
      <c r="AU108" s="147" t="str">
        <f>VLOOKUP(AT108,Code!$B$51:$D$55,2,FALSE)</f>
        <v>Behaviour_1</v>
      </c>
      <c r="AV108" s="88">
        <f ca="1">RANDBETWEEN(1,VLOOKUP(AT108,Code!$B$51:$D$55,3,FALSE))</f>
        <v>2</v>
      </c>
      <c r="AW108" s="89"/>
      <c r="AX108" s="143" t="str">
        <f t="shared" ca="1" si="95"/>
        <v xml:space="preserve"> He shows good citizenship by assisting other students to correct their work. This demonstrates secure subject understanding.</v>
      </c>
      <c r="AY108" s="88"/>
      <c r="AZ108" s="88"/>
      <c r="BA108" s="188" t="s">
        <v>26</v>
      </c>
      <c r="BB108" s="84" t="e">
        <f>HLOOKUP(Report!BA108,Homework!$I$2:$L$3,2,FALSE)</f>
        <v>#N/A</v>
      </c>
      <c r="BC108" s="85" t="e">
        <f t="shared" ca="1" si="73"/>
        <v>#N/A</v>
      </c>
      <c r="BD108" s="86" t="e">
        <f ca="1">IF(BA108=0,"",BC108+VLOOKUP(BA108,Code!$B$2:$C$6,2,FALSE))</f>
        <v>#N/A</v>
      </c>
      <c r="BE108" s="86" t="e">
        <f ca="1">IF(AND(VLOOKUP(BD108,Homework!D:J,2,FALSE)="'s ",RIGHT(G108,1)="s"),"' ",IF(VLOOKUP(BD108,Homework!D:J,2,FALSE)="'s ","'s "," "))</f>
        <v>#N/A</v>
      </c>
      <c r="BF108" s="87" t="e">
        <f ca="1">IF(BA108=0,"",IF(I108="F"," "&amp;G108&amp;BE108&amp;VLOOKUP(BD108,Homework!D:J,3,FALSE)," "&amp;G108&amp;BE108&amp;VLOOKUP(BD108,Homework!D:J,5,FALSE)))</f>
        <v>#N/A</v>
      </c>
      <c r="BG108" s="87"/>
      <c r="BH108" s="87"/>
      <c r="BI108" s="87"/>
      <c r="BJ108" s="87"/>
      <c r="BK108" s="87"/>
      <c r="BL108" s="87"/>
      <c r="BM108" s="88"/>
      <c r="BN108" s="88"/>
      <c r="BO108" s="184" t="s">
        <v>26</v>
      </c>
      <c r="BP108" s="185" t="e">
        <f>VLOOKUP(BO108,Code!$B$45:$D$48,2,FALSE)</f>
        <v>#N/A</v>
      </c>
      <c r="BQ108" s="186" t="e">
        <f>VLOOKUP(BO108,Code!$B$45:$D$48,3,FALSE)</f>
        <v>#N/A</v>
      </c>
      <c r="BR108" s="186" t="e">
        <f t="shared" ca="1" si="74"/>
        <v>#N/A</v>
      </c>
      <c r="BS108" s="186"/>
      <c r="BT108" s="187" t="s">
        <v>219</v>
      </c>
      <c r="BU108" s="187" t="s">
        <v>220</v>
      </c>
      <c r="BV108" s="187" t="s">
        <v>225</v>
      </c>
      <c r="BW108" s="195"/>
      <c r="BX108" s="195"/>
      <c r="BY108" s="157" t="str">
        <f t="shared" ca="1" si="75"/>
        <v/>
      </c>
      <c r="BZ108" s="157" t="str">
        <f t="shared" ca="1" si="76"/>
        <v/>
      </c>
      <c r="CA108" s="132" t="str">
        <f t="shared" ca="1" si="96"/>
        <v xml:space="preserve"> </v>
      </c>
      <c r="CB108" s="88"/>
      <c r="CC108" s="124">
        <v>100</v>
      </c>
      <c r="CD108" s="125" t="e">
        <f>HLOOKUP(Report!CC108,Behaviour!$H$2:$K$3,2,FALSE)</f>
        <v>#N/A</v>
      </c>
      <c r="CE108" s="126" t="e">
        <f t="shared" ca="1" si="77"/>
        <v>#N/A</v>
      </c>
      <c r="CF108" s="127" t="e">
        <f ca="1">CE108+VLOOKUP(CC108,Code!$B$2:$C$6,2,FALSE)</f>
        <v>#N/A</v>
      </c>
      <c r="CG108" s="128" t="e">
        <f ca="1">IF(CC108=0,"",IF(I108="F",AC108&amp;" "&amp;VLOOKUP(CF108,Behaviour!D:I,2,FALSE)&amp;" ",AC108&amp;" "&amp;VLOOKUP(CF108,Behaviour!D:I,4,FALSE)&amp;" "))</f>
        <v>#N/A</v>
      </c>
      <c r="CH108" s="89"/>
      <c r="CI108" s="89"/>
      <c r="CJ108" s="266" t="s">
        <v>26</v>
      </c>
      <c r="CK108" s="266"/>
      <c r="CL108" s="89" t="e">
        <f>IF(CJ108=0,"",VLOOKUP(CJ108,Code!$B$59:$D$61,2,FALSE))</f>
        <v>#N/A</v>
      </c>
      <c r="CM108" s="89" t="e">
        <f>IF(CJ108=0,"",VLOOKUP(CJ108,Code!$B$59:$D$61,3,FALSE))</f>
        <v>#N/A</v>
      </c>
      <c r="CN108" s="89" t="e">
        <f t="shared" ca="1" si="78"/>
        <v>#N/A</v>
      </c>
      <c r="CO108" s="89" t="e">
        <f t="shared" ca="1" si="97"/>
        <v>#N/A</v>
      </c>
      <c r="CP108" s="89" t="e">
        <f t="shared" ca="1" si="98"/>
        <v>#N/A</v>
      </c>
      <c r="CQ108" s="89" t="e">
        <f t="shared" ca="1" si="79"/>
        <v>#N/A</v>
      </c>
      <c r="CR108" s="89" t="str">
        <f t="shared" ca="1" si="80"/>
        <v/>
      </c>
      <c r="CS108" s="89"/>
      <c r="CT108" s="89"/>
      <c r="CU108" s="89" t="str">
        <f t="shared" ca="1" si="81"/>
        <v/>
      </c>
      <c r="CV108" s="89"/>
      <c r="CW108" s="89"/>
      <c r="CX108" s="183" t="str">
        <f t="shared" ca="1" si="82"/>
        <v/>
      </c>
      <c r="CY108" s="22" t="e">
        <f t="shared" ca="1" si="83"/>
        <v>#VALUE!</v>
      </c>
      <c r="CZ108" s="22"/>
      <c r="DA108" s="22"/>
      <c r="DB108" s="182" t="s">
        <v>26</v>
      </c>
      <c r="DC108" s="108" t="e">
        <f t="shared" ca="1" si="84"/>
        <v>#VALUE!</v>
      </c>
      <c r="DD108" s="112" t="e">
        <f ca="1">VLOOKUP(Report!DC108,Code!$B$24:$C$32,2,FALSE)</f>
        <v>#VALUE!</v>
      </c>
      <c r="DE108" s="108" t="e">
        <f ca="1">VLOOKUP(Report!DC108,Code!$B$24:$D$32,3,FALSE)</f>
        <v>#VALUE!</v>
      </c>
      <c r="DF108" s="108" t="e">
        <f t="shared" ca="1" si="85"/>
        <v>#VALUE!</v>
      </c>
      <c r="DG108" s="108" t="e">
        <f t="shared" ca="1" si="99"/>
        <v>#VALUE!</v>
      </c>
      <c r="DH108" s="169" t="e">
        <f t="shared" ca="1" si="100"/>
        <v>#VALUE!</v>
      </c>
      <c r="DI108" s="170"/>
      <c r="DJ108" s="170"/>
      <c r="DK108" s="170"/>
      <c r="DL108" s="170"/>
      <c r="DM108" s="88"/>
      <c r="DN108" s="88"/>
      <c r="DO108" s="177" t="s">
        <v>26</v>
      </c>
      <c r="DP108" s="178" t="e">
        <f>VLOOKUP(Report!DO108,Code!$B$40:$D$42,2,FALSE)</f>
        <v>#N/A</v>
      </c>
      <c r="DQ108" s="179" t="e">
        <f>VLOOKUP(Report!DO108,Code!$B$40:$D$42,3,FALSE)</f>
        <v>#N/A</v>
      </c>
      <c r="DR108" s="180" t="e">
        <f t="shared" ca="1" si="90"/>
        <v>#N/A</v>
      </c>
      <c r="DS108" s="221"/>
      <c r="DT108" s="222" t="e">
        <f t="shared" ca="1" si="86"/>
        <v>#N/A</v>
      </c>
      <c r="DU108" s="181" t="s">
        <v>208</v>
      </c>
      <c r="DV108" s="181" t="s">
        <v>208</v>
      </c>
      <c r="DW108" s="181" t="s">
        <v>208</v>
      </c>
      <c r="DX108" s="115" t="str">
        <f t="shared" si="87"/>
        <v/>
      </c>
      <c r="DY108" s="115"/>
      <c r="DZ108" s="115"/>
      <c r="EA108" s="115"/>
      <c r="EB108" s="98"/>
      <c r="EC108" s="98" t="str">
        <f t="shared" si="101"/>
        <v/>
      </c>
      <c r="ED108" s="192" t="str">
        <f t="shared" ref="ED108:ED139" si="102">IF(LEN(G108)&lt;1,"",IF(OR(I108="F",I108="M"),(IF(ISERROR(AL108&amp;AX108&amp;BF108&amp;CA108&amp;DH108&amp;DX108),"",AL108&amp;AX108&amp;BF108&amp;CA108&amp;DH108&amp;DX108)),""))</f>
        <v/>
      </c>
    </row>
    <row r="109" spans="7:134" s="223" customFormat="1" ht="115.5" hidden="1" customHeight="1" thickTop="1" thickBot="1" x14ac:dyDescent="0.45">
      <c r="G109" s="199"/>
      <c r="H109" s="238"/>
      <c r="I109" s="190"/>
      <c r="J109" s="193"/>
      <c r="K109" s="193"/>
      <c r="L109" s="193"/>
      <c r="M109" s="193"/>
      <c r="N109" s="193"/>
      <c r="O109" s="193"/>
      <c r="P109" s="193"/>
      <c r="Q109" s="193"/>
      <c r="R109" s="193"/>
      <c r="S109" s="193"/>
      <c r="T109" s="90"/>
      <c r="U109" s="95" t="str">
        <f t="shared" si="68"/>
        <v>Type_2</v>
      </c>
      <c r="V109" s="254"/>
      <c r="W109" s="255" t="e">
        <f t="shared" ca="1" si="69"/>
        <v>#N/A</v>
      </c>
      <c r="X109" s="255"/>
      <c r="Y109" s="47" t="e">
        <f t="shared" ca="1" si="70"/>
        <v>#N/A</v>
      </c>
      <c r="Z109" s="47" t="e">
        <f t="shared" ca="1" si="71"/>
        <v>#N/A</v>
      </c>
      <c r="AA109" s="47"/>
      <c r="AB109" s="82" t="str">
        <f t="shared" si="91"/>
        <v>he</v>
      </c>
      <c r="AC109" s="82" t="str">
        <f t="shared" si="92"/>
        <v>He</v>
      </c>
      <c r="AD109" s="82" t="str">
        <f t="shared" si="93"/>
        <v>his</v>
      </c>
      <c r="AE109" s="83" t="str">
        <f t="shared" si="94"/>
        <v>His</v>
      </c>
      <c r="AF109" s="94"/>
      <c r="AG109" s="94"/>
      <c r="AH109" s="191" t="s">
        <v>26</v>
      </c>
      <c r="AI109" s="84" t="e">
        <f>HLOOKUP(Report!AH109,Person!$H$2:$L$3,2,FALSE)</f>
        <v>#N/A</v>
      </c>
      <c r="AJ109" s="85" t="e">
        <f t="shared" ca="1" si="72"/>
        <v>#N/A</v>
      </c>
      <c r="AK109" s="86" t="e">
        <f ca="1">IF(AH109=0,"",AJ109+VLOOKUP(AH109,Code!$B$2:$C$6,2,FALSE))</f>
        <v>#N/A</v>
      </c>
      <c r="AL109" s="143" t="e">
        <f ca="1">IF(AH109=0,"",IF(I109="F",G109&amp;" "&amp;VLOOKUP(AK109,Person!D:I,2,FALSE),G109&amp;" "&amp;VLOOKUP(AK109,Person!D:I,4,FALSE)))</f>
        <v>#N/A</v>
      </c>
      <c r="AM109" s="89"/>
      <c r="AN109" s="89"/>
      <c r="AO109" s="89"/>
      <c r="AP109" s="89"/>
      <c r="AQ109" s="89"/>
      <c r="AR109" s="89"/>
      <c r="AS109" s="88"/>
      <c r="AT109" s="189">
        <v>2</v>
      </c>
      <c r="AU109" s="147" t="str">
        <f>VLOOKUP(AT109,Code!$B$51:$D$55,2,FALSE)</f>
        <v>Behaviour_1</v>
      </c>
      <c r="AV109" s="88">
        <f ca="1">RANDBETWEEN(1,VLOOKUP(AT109,Code!$B$51:$D$55,3,FALSE))</f>
        <v>3</v>
      </c>
      <c r="AW109" s="89"/>
      <c r="AX109" s="143" t="str">
        <f t="shared" ca="1" si="95"/>
        <v xml:space="preserve"> He shows good citizenship by assisting other students find errors in their work. This demonstrates secure subject understanding.</v>
      </c>
      <c r="AY109" s="88"/>
      <c r="AZ109" s="88"/>
      <c r="BA109" s="188" t="s">
        <v>26</v>
      </c>
      <c r="BB109" s="84" t="e">
        <f>HLOOKUP(Report!BA109,Homework!$I$2:$L$3,2,FALSE)</f>
        <v>#N/A</v>
      </c>
      <c r="BC109" s="85" t="e">
        <f t="shared" ca="1" si="73"/>
        <v>#N/A</v>
      </c>
      <c r="BD109" s="86" t="e">
        <f ca="1">IF(BA109=0,"",BC109+VLOOKUP(BA109,Code!$B$2:$C$6,2,FALSE))</f>
        <v>#N/A</v>
      </c>
      <c r="BE109" s="86" t="e">
        <f ca="1">IF(AND(VLOOKUP(BD109,Homework!D:J,2,FALSE)="'s ",RIGHT(G109,1)="s"),"' ",IF(VLOOKUP(BD109,Homework!D:J,2,FALSE)="'s ","'s "," "))</f>
        <v>#N/A</v>
      </c>
      <c r="BF109" s="87" t="e">
        <f ca="1">IF(BA109=0,"",IF(I109="F"," "&amp;G109&amp;BE109&amp;VLOOKUP(BD109,Homework!D:J,3,FALSE)," "&amp;G109&amp;BE109&amp;VLOOKUP(BD109,Homework!D:J,5,FALSE)))</f>
        <v>#N/A</v>
      </c>
      <c r="BG109" s="87"/>
      <c r="BH109" s="87"/>
      <c r="BI109" s="87"/>
      <c r="BJ109" s="87"/>
      <c r="BK109" s="87"/>
      <c r="BL109" s="87"/>
      <c r="BM109" s="88"/>
      <c r="BN109" s="88"/>
      <c r="BO109" s="184" t="s">
        <v>26</v>
      </c>
      <c r="BP109" s="185" t="e">
        <f>VLOOKUP(BO109,Code!$B$45:$D$48,2,FALSE)</f>
        <v>#N/A</v>
      </c>
      <c r="BQ109" s="186" t="e">
        <f>VLOOKUP(BO109,Code!$B$45:$D$48,3,FALSE)</f>
        <v>#N/A</v>
      </c>
      <c r="BR109" s="186" t="e">
        <f t="shared" ca="1" si="74"/>
        <v>#N/A</v>
      </c>
      <c r="BS109" s="186"/>
      <c r="BT109" s="187" t="s">
        <v>219</v>
      </c>
      <c r="BU109" s="187" t="s">
        <v>220</v>
      </c>
      <c r="BV109" s="187" t="s">
        <v>225</v>
      </c>
      <c r="BW109" s="195"/>
      <c r="BX109" s="195"/>
      <c r="BY109" s="157" t="str">
        <f t="shared" ca="1" si="75"/>
        <v/>
      </c>
      <c r="BZ109" s="157" t="str">
        <f t="shared" ca="1" si="76"/>
        <v/>
      </c>
      <c r="CA109" s="132" t="str">
        <f t="shared" ca="1" si="96"/>
        <v xml:space="preserve"> </v>
      </c>
      <c r="CB109" s="88"/>
      <c r="CC109" s="124">
        <v>101</v>
      </c>
      <c r="CD109" s="125" t="e">
        <f>HLOOKUP(Report!CC109,Behaviour!$H$2:$K$3,2,FALSE)</f>
        <v>#N/A</v>
      </c>
      <c r="CE109" s="126" t="e">
        <f t="shared" ca="1" si="77"/>
        <v>#N/A</v>
      </c>
      <c r="CF109" s="127" t="e">
        <f ca="1">CE109+VLOOKUP(CC109,Code!$B$2:$C$6,2,FALSE)</f>
        <v>#N/A</v>
      </c>
      <c r="CG109" s="128" t="e">
        <f ca="1">IF(CC109=0,"",IF(I109="F",AC109&amp;" "&amp;VLOOKUP(CF109,Behaviour!D:I,2,FALSE)&amp;" ",AC109&amp;" "&amp;VLOOKUP(CF109,Behaviour!D:I,4,FALSE)&amp;" "))</f>
        <v>#N/A</v>
      </c>
      <c r="CH109" s="89"/>
      <c r="CI109" s="89"/>
      <c r="CJ109" s="266" t="s">
        <v>26</v>
      </c>
      <c r="CK109" s="266"/>
      <c r="CL109" s="89" t="e">
        <f>IF(CJ109=0,"",VLOOKUP(CJ109,Code!$B$59:$D$61,2,FALSE))</f>
        <v>#N/A</v>
      </c>
      <c r="CM109" s="89" t="e">
        <f>IF(CJ109=0,"",VLOOKUP(CJ109,Code!$B$59:$D$61,3,FALSE))</f>
        <v>#N/A</v>
      </c>
      <c r="CN109" s="89" t="e">
        <f t="shared" ca="1" si="78"/>
        <v>#N/A</v>
      </c>
      <c r="CO109" s="89" t="e">
        <f t="shared" ca="1" si="97"/>
        <v>#N/A</v>
      </c>
      <c r="CP109" s="89" t="e">
        <f t="shared" ca="1" si="98"/>
        <v>#N/A</v>
      </c>
      <c r="CQ109" s="89" t="e">
        <f t="shared" ca="1" si="79"/>
        <v>#N/A</v>
      </c>
      <c r="CR109" s="89" t="str">
        <f t="shared" ca="1" si="80"/>
        <v/>
      </c>
      <c r="CS109" s="89"/>
      <c r="CT109" s="89"/>
      <c r="CU109" s="89" t="str">
        <f t="shared" ca="1" si="81"/>
        <v/>
      </c>
      <c r="CV109" s="89"/>
      <c r="CW109" s="89"/>
      <c r="CX109" s="183" t="str">
        <f t="shared" ca="1" si="82"/>
        <v/>
      </c>
      <c r="CY109" s="22" t="e">
        <f t="shared" ca="1" si="83"/>
        <v>#VALUE!</v>
      </c>
      <c r="CZ109" s="22"/>
      <c r="DA109" s="22"/>
      <c r="DB109" s="182" t="s">
        <v>26</v>
      </c>
      <c r="DC109" s="108" t="e">
        <f t="shared" ca="1" si="84"/>
        <v>#VALUE!</v>
      </c>
      <c r="DD109" s="112" t="e">
        <f ca="1">VLOOKUP(Report!DC109,Code!$B$24:$C$32,2,FALSE)</f>
        <v>#VALUE!</v>
      </c>
      <c r="DE109" s="108" t="e">
        <f ca="1">VLOOKUP(Report!DC109,Code!$B$24:$D$32,3,FALSE)</f>
        <v>#VALUE!</v>
      </c>
      <c r="DF109" s="108" t="e">
        <f t="shared" ca="1" si="85"/>
        <v>#VALUE!</v>
      </c>
      <c r="DG109" s="108" t="e">
        <f t="shared" ca="1" si="99"/>
        <v>#VALUE!</v>
      </c>
      <c r="DH109" s="169" t="e">
        <f t="shared" ca="1" si="100"/>
        <v>#VALUE!</v>
      </c>
      <c r="DI109" s="170"/>
      <c r="DJ109" s="170"/>
      <c r="DK109" s="170"/>
      <c r="DL109" s="170"/>
      <c r="DM109" s="88"/>
      <c r="DN109" s="88"/>
      <c r="DO109" s="177" t="s">
        <v>26</v>
      </c>
      <c r="DP109" s="178" t="e">
        <f>VLOOKUP(Report!DO109,Code!$B$40:$D$42,2,FALSE)</f>
        <v>#N/A</v>
      </c>
      <c r="DQ109" s="179" t="e">
        <f>VLOOKUP(Report!DO109,Code!$B$40:$D$42,3,FALSE)</f>
        <v>#N/A</v>
      </c>
      <c r="DR109" s="180" t="e">
        <f t="shared" ca="1" si="90"/>
        <v>#N/A</v>
      </c>
      <c r="DS109" s="221"/>
      <c r="DT109" s="222" t="e">
        <f t="shared" ca="1" si="86"/>
        <v>#N/A</v>
      </c>
      <c r="DU109" s="181" t="s">
        <v>208</v>
      </c>
      <c r="DV109" s="181" t="s">
        <v>208</v>
      </c>
      <c r="DW109" s="181" t="s">
        <v>208</v>
      </c>
      <c r="DX109" s="115" t="str">
        <f t="shared" si="87"/>
        <v/>
      </c>
      <c r="DY109" s="115"/>
      <c r="DZ109" s="115"/>
      <c r="EA109" s="115"/>
      <c r="EB109" s="98"/>
      <c r="EC109" s="98" t="str">
        <f t="shared" si="101"/>
        <v/>
      </c>
      <c r="ED109" s="192" t="str">
        <f t="shared" si="102"/>
        <v/>
      </c>
    </row>
    <row r="110" spans="7:134" s="223" customFormat="1" ht="115.5" hidden="1" customHeight="1" thickTop="1" thickBot="1" x14ac:dyDescent="0.45">
      <c r="G110" s="199"/>
      <c r="H110" s="238"/>
      <c r="I110" s="190"/>
      <c r="J110" s="193"/>
      <c r="K110" s="193"/>
      <c r="L110" s="193"/>
      <c r="M110" s="193"/>
      <c r="N110" s="193"/>
      <c r="O110" s="193"/>
      <c r="P110" s="193"/>
      <c r="Q110" s="193"/>
      <c r="R110" s="193"/>
      <c r="S110" s="193"/>
      <c r="T110" s="90"/>
      <c r="U110" s="95" t="str">
        <f t="shared" si="68"/>
        <v>Type_2</v>
      </c>
      <c r="V110" s="254"/>
      <c r="W110" s="255" t="e">
        <f t="shared" ca="1" si="69"/>
        <v>#N/A</v>
      </c>
      <c r="X110" s="255"/>
      <c r="Y110" s="47" t="e">
        <f t="shared" ca="1" si="70"/>
        <v>#N/A</v>
      </c>
      <c r="Z110" s="47" t="e">
        <f t="shared" ca="1" si="71"/>
        <v>#N/A</v>
      </c>
      <c r="AA110" s="47"/>
      <c r="AB110" s="82" t="str">
        <f t="shared" si="91"/>
        <v>he</v>
      </c>
      <c r="AC110" s="82" t="str">
        <f t="shared" si="92"/>
        <v>He</v>
      </c>
      <c r="AD110" s="82" t="str">
        <f t="shared" si="93"/>
        <v>his</v>
      </c>
      <c r="AE110" s="83" t="str">
        <f t="shared" si="94"/>
        <v>His</v>
      </c>
      <c r="AF110" s="94"/>
      <c r="AG110" s="94"/>
      <c r="AH110" s="191" t="s">
        <v>26</v>
      </c>
      <c r="AI110" s="84" t="e">
        <f>HLOOKUP(Report!AH110,Person!$H$2:$L$3,2,FALSE)</f>
        <v>#N/A</v>
      </c>
      <c r="AJ110" s="85" t="e">
        <f t="shared" ca="1" si="72"/>
        <v>#N/A</v>
      </c>
      <c r="AK110" s="86" t="e">
        <f ca="1">IF(AH110=0,"",AJ110+VLOOKUP(AH110,Code!$B$2:$C$6,2,FALSE))</f>
        <v>#N/A</v>
      </c>
      <c r="AL110" s="143" t="e">
        <f ca="1">IF(AH110=0,"",IF(I110="F",G110&amp;" "&amp;VLOOKUP(AK110,Person!D:I,2,FALSE),G110&amp;" "&amp;VLOOKUP(AK110,Person!D:I,4,FALSE)))</f>
        <v>#N/A</v>
      </c>
      <c r="AM110" s="89"/>
      <c r="AN110" s="89"/>
      <c r="AO110" s="89"/>
      <c r="AP110" s="89"/>
      <c r="AQ110" s="89"/>
      <c r="AR110" s="89"/>
      <c r="AS110" s="88"/>
      <c r="AT110" s="189">
        <v>2</v>
      </c>
      <c r="AU110" s="147" t="str">
        <f>VLOOKUP(AT110,Code!$B$51:$D$55,2,FALSE)</f>
        <v>Behaviour_1</v>
      </c>
      <c r="AV110" s="88">
        <f ca="1">RANDBETWEEN(1,VLOOKUP(AT110,Code!$B$51:$D$55,3,FALSE))</f>
        <v>1</v>
      </c>
      <c r="AW110" s="89"/>
      <c r="AX110" s="143" t="str">
        <f t="shared" ca="1" si="95"/>
        <v xml:space="preserve"> He is always willing to help a classmate who has been unable to grasp a concept as quickly as himself. This demonstrates secure subject understanding.</v>
      </c>
      <c r="AY110" s="88"/>
      <c r="AZ110" s="88"/>
      <c r="BA110" s="188" t="s">
        <v>26</v>
      </c>
      <c r="BB110" s="84" t="e">
        <f>HLOOKUP(Report!BA110,Homework!$I$2:$L$3,2,FALSE)</f>
        <v>#N/A</v>
      </c>
      <c r="BC110" s="85" t="e">
        <f t="shared" ca="1" si="73"/>
        <v>#N/A</v>
      </c>
      <c r="BD110" s="86" t="e">
        <f ca="1">IF(BA110=0,"",BC110+VLOOKUP(BA110,Code!$B$2:$C$6,2,FALSE))</f>
        <v>#N/A</v>
      </c>
      <c r="BE110" s="86" t="e">
        <f ca="1">IF(AND(VLOOKUP(BD110,Homework!D:J,2,FALSE)="'s ",RIGHT(G110,1)="s"),"' ",IF(VLOOKUP(BD110,Homework!D:J,2,FALSE)="'s ","'s "," "))</f>
        <v>#N/A</v>
      </c>
      <c r="BF110" s="87" t="e">
        <f ca="1">IF(BA110=0,"",IF(I110="F"," "&amp;G110&amp;BE110&amp;VLOOKUP(BD110,Homework!D:J,3,FALSE)," "&amp;G110&amp;BE110&amp;VLOOKUP(BD110,Homework!D:J,5,FALSE)))</f>
        <v>#N/A</v>
      </c>
      <c r="BG110" s="87"/>
      <c r="BH110" s="87"/>
      <c r="BI110" s="87"/>
      <c r="BJ110" s="87"/>
      <c r="BK110" s="87"/>
      <c r="BL110" s="87"/>
      <c r="BM110" s="88"/>
      <c r="BN110" s="88"/>
      <c r="BO110" s="184" t="s">
        <v>26</v>
      </c>
      <c r="BP110" s="185" t="e">
        <f>VLOOKUP(BO110,Code!$B$45:$D$48,2,FALSE)</f>
        <v>#N/A</v>
      </c>
      <c r="BQ110" s="186" t="e">
        <f>VLOOKUP(BO110,Code!$B$45:$D$48,3,FALSE)</f>
        <v>#N/A</v>
      </c>
      <c r="BR110" s="186" t="e">
        <f t="shared" ca="1" si="74"/>
        <v>#N/A</v>
      </c>
      <c r="BS110" s="186"/>
      <c r="BT110" s="187" t="s">
        <v>219</v>
      </c>
      <c r="BU110" s="187" t="s">
        <v>220</v>
      </c>
      <c r="BV110" s="187" t="s">
        <v>225</v>
      </c>
      <c r="BW110" s="195"/>
      <c r="BX110" s="195"/>
      <c r="BY110" s="157" t="str">
        <f t="shared" ca="1" si="75"/>
        <v/>
      </c>
      <c r="BZ110" s="157" t="str">
        <f t="shared" ca="1" si="76"/>
        <v/>
      </c>
      <c r="CA110" s="132" t="str">
        <f t="shared" ca="1" si="96"/>
        <v xml:space="preserve"> </v>
      </c>
      <c r="CB110" s="88"/>
      <c r="CC110" s="124">
        <v>102</v>
      </c>
      <c r="CD110" s="125" t="e">
        <f>HLOOKUP(Report!CC110,Behaviour!$H$2:$K$3,2,FALSE)</f>
        <v>#N/A</v>
      </c>
      <c r="CE110" s="126" t="e">
        <f t="shared" ca="1" si="77"/>
        <v>#N/A</v>
      </c>
      <c r="CF110" s="127" t="e">
        <f ca="1">CE110+VLOOKUP(CC110,Code!$B$2:$C$6,2,FALSE)</f>
        <v>#N/A</v>
      </c>
      <c r="CG110" s="128" t="e">
        <f ca="1">IF(CC110=0,"",IF(I110="F",AC110&amp;" "&amp;VLOOKUP(CF110,Behaviour!D:I,2,FALSE)&amp;" ",AC110&amp;" "&amp;VLOOKUP(CF110,Behaviour!D:I,4,FALSE)&amp;" "))</f>
        <v>#N/A</v>
      </c>
      <c r="CH110" s="89"/>
      <c r="CI110" s="89"/>
      <c r="CJ110" s="266" t="s">
        <v>26</v>
      </c>
      <c r="CK110" s="266"/>
      <c r="CL110" s="89" t="e">
        <f>IF(CJ110=0,"",VLOOKUP(CJ110,Code!$B$59:$D$61,2,FALSE))</f>
        <v>#N/A</v>
      </c>
      <c r="CM110" s="89" t="e">
        <f>IF(CJ110=0,"",VLOOKUP(CJ110,Code!$B$59:$D$61,3,FALSE))</f>
        <v>#N/A</v>
      </c>
      <c r="CN110" s="89" t="e">
        <f t="shared" ca="1" si="78"/>
        <v>#N/A</v>
      </c>
      <c r="CO110" s="89" t="e">
        <f t="shared" ca="1" si="97"/>
        <v>#N/A</v>
      </c>
      <c r="CP110" s="89" t="e">
        <f t="shared" ca="1" si="98"/>
        <v>#N/A</v>
      </c>
      <c r="CQ110" s="89" t="e">
        <f t="shared" ca="1" si="79"/>
        <v>#N/A</v>
      </c>
      <c r="CR110" s="89" t="str">
        <f t="shared" ca="1" si="80"/>
        <v/>
      </c>
      <c r="CS110" s="89"/>
      <c r="CT110" s="89"/>
      <c r="CU110" s="89" t="str">
        <f t="shared" ca="1" si="81"/>
        <v/>
      </c>
      <c r="CV110" s="89"/>
      <c r="CW110" s="89"/>
      <c r="CX110" s="183" t="str">
        <f t="shared" ca="1" si="82"/>
        <v/>
      </c>
      <c r="CY110" s="22" t="e">
        <f t="shared" ca="1" si="83"/>
        <v>#VALUE!</v>
      </c>
      <c r="CZ110" s="22"/>
      <c r="DA110" s="22"/>
      <c r="DB110" s="182" t="s">
        <v>26</v>
      </c>
      <c r="DC110" s="108" t="e">
        <f t="shared" ca="1" si="84"/>
        <v>#VALUE!</v>
      </c>
      <c r="DD110" s="112" t="e">
        <f ca="1">VLOOKUP(Report!DC110,Code!$B$24:$C$32,2,FALSE)</f>
        <v>#VALUE!</v>
      </c>
      <c r="DE110" s="108" t="e">
        <f ca="1">VLOOKUP(Report!DC110,Code!$B$24:$D$32,3,FALSE)</f>
        <v>#VALUE!</v>
      </c>
      <c r="DF110" s="108" t="e">
        <f t="shared" ca="1" si="85"/>
        <v>#VALUE!</v>
      </c>
      <c r="DG110" s="108" t="e">
        <f t="shared" ca="1" si="99"/>
        <v>#VALUE!</v>
      </c>
      <c r="DH110" s="169" t="e">
        <f t="shared" ca="1" si="100"/>
        <v>#VALUE!</v>
      </c>
      <c r="DI110" s="170"/>
      <c r="DJ110" s="170"/>
      <c r="DK110" s="170"/>
      <c r="DL110" s="170"/>
      <c r="DM110" s="88"/>
      <c r="DN110" s="88"/>
      <c r="DO110" s="177" t="s">
        <v>26</v>
      </c>
      <c r="DP110" s="178" t="e">
        <f>VLOOKUP(Report!DO110,Code!$B$40:$D$42,2,FALSE)</f>
        <v>#N/A</v>
      </c>
      <c r="DQ110" s="179" t="e">
        <f>VLOOKUP(Report!DO110,Code!$B$40:$D$42,3,FALSE)</f>
        <v>#N/A</v>
      </c>
      <c r="DR110" s="180" t="e">
        <f t="shared" ca="1" si="90"/>
        <v>#N/A</v>
      </c>
      <c r="DS110" s="221"/>
      <c r="DT110" s="222" t="e">
        <f t="shared" ca="1" si="86"/>
        <v>#N/A</v>
      </c>
      <c r="DU110" s="181" t="s">
        <v>208</v>
      </c>
      <c r="DV110" s="181" t="s">
        <v>208</v>
      </c>
      <c r="DW110" s="181" t="s">
        <v>208</v>
      </c>
      <c r="DX110" s="115" t="str">
        <f t="shared" si="87"/>
        <v/>
      </c>
      <c r="DY110" s="115"/>
      <c r="DZ110" s="115"/>
      <c r="EA110" s="115"/>
      <c r="EB110" s="98"/>
      <c r="EC110" s="98" t="str">
        <f t="shared" si="101"/>
        <v/>
      </c>
      <c r="ED110" s="192" t="str">
        <f t="shared" si="102"/>
        <v/>
      </c>
    </row>
    <row r="111" spans="7:134" s="223" customFormat="1" ht="115.5" hidden="1" customHeight="1" thickTop="1" thickBot="1" x14ac:dyDescent="0.45">
      <c r="G111" s="199"/>
      <c r="H111" s="238"/>
      <c r="I111" s="190"/>
      <c r="J111" s="193"/>
      <c r="K111" s="193"/>
      <c r="L111" s="193"/>
      <c r="M111" s="193"/>
      <c r="N111" s="193"/>
      <c r="O111" s="193"/>
      <c r="P111" s="193"/>
      <c r="Q111" s="193"/>
      <c r="R111" s="193"/>
      <c r="S111" s="193"/>
      <c r="T111" s="90"/>
      <c r="U111" s="95" t="str">
        <f t="shared" si="68"/>
        <v>Type_2</v>
      </c>
      <c r="V111" s="254"/>
      <c r="W111" s="255" t="e">
        <f t="shared" ca="1" si="69"/>
        <v>#N/A</v>
      </c>
      <c r="X111" s="255"/>
      <c r="Y111" s="47" t="e">
        <f t="shared" ca="1" si="70"/>
        <v>#N/A</v>
      </c>
      <c r="Z111" s="47" t="e">
        <f t="shared" ca="1" si="71"/>
        <v>#N/A</v>
      </c>
      <c r="AA111" s="47"/>
      <c r="AB111" s="82" t="str">
        <f t="shared" si="91"/>
        <v>he</v>
      </c>
      <c r="AC111" s="82" t="str">
        <f t="shared" si="92"/>
        <v>He</v>
      </c>
      <c r="AD111" s="82" t="str">
        <f t="shared" si="93"/>
        <v>his</v>
      </c>
      <c r="AE111" s="83" t="str">
        <f t="shared" si="94"/>
        <v>His</v>
      </c>
      <c r="AF111" s="94"/>
      <c r="AG111" s="94"/>
      <c r="AH111" s="191" t="s">
        <v>26</v>
      </c>
      <c r="AI111" s="84" t="e">
        <f>HLOOKUP(Report!AH111,Person!$H$2:$L$3,2,FALSE)</f>
        <v>#N/A</v>
      </c>
      <c r="AJ111" s="85" t="e">
        <f t="shared" ca="1" si="72"/>
        <v>#N/A</v>
      </c>
      <c r="AK111" s="86" t="e">
        <f ca="1">IF(AH111=0,"",AJ111+VLOOKUP(AH111,Code!$B$2:$C$6,2,FALSE))</f>
        <v>#N/A</v>
      </c>
      <c r="AL111" s="143" t="e">
        <f ca="1">IF(AH111=0,"",IF(I111="F",G111&amp;" "&amp;VLOOKUP(AK111,Person!D:I,2,FALSE),G111&amp;" "&amp;VLOOKUP(AK111,Person!D:I,4,FALSE)))</f>
        <v>#N/A</v>
      </c>
      <c r="AM111" s="89"/>
      <c r="AN111" s="89"/>
      <c r="AO111" s="89"/>
      <c r="AP111" s="89"/>
      <c r="AQ111" s="89"/>
      <c r="AR111" s="89"/>
      <c r="AS111" s="88"/>
      <c r="AT111" s="189">
        <v>2</v>
      </c>
      <c r="AU111" s="147" t="str">
        <f>VLOOKUP(AT111,Code!$B$51:$D$55,2,FALSE)</f>
        <v>Behaviour_1</v>
      </c>
      <c r="AV111" s="88">
        <f ca="1">RANDBETWEEN(1,VLOOKUP(AT111,Code!$B$51:$D$55,3,FALSE))</f>
        <v>2</v>
      </c>
      <c r="AW111" s="89"/>
      <c r="AX111" s="143" t="str">
        <f t="shared" ca="1" si="95"/>
        <v xml:space="preserve"> He shows good citizenship by assisting other students to correct their work. This demonstrates secure subject understanding.</v>
      </c>
      <c r="AY111" s="88"/>
      <c r="AZ111" s="88"/>
      <c r="BA111" s="188" t="s">
        <v>26</v>
      </c>
      <c r="BB111" s="84" t="e">
        <f>HLOOKUP(Report!BA111,Homework!$I$2:$L$3,2,FALSE)</f>
        <v>#N/A</v>
      </c>
      <c r="BC111" s="85" t="e">
        <f t="shared" ca="1" si="73"/>
        <v>#N/A</v>
      </c>
      <c r="BD111" s="86" t="e">
        <f ca="1">IF(BA111=0,"",BC111+VLOOKUP(BA111,Code!$B$2:$C$6,2,FALSE))</f>
        <v>#N/A</v>
      </c>
      <c r="BE111" s="86" t="e">
        <f ca="1">IF(AND(VLOOKUP(BD111,Homework!D:J,2,FALSE)="'s ",RIGHT(G111,1)="s"),"' ",IF(VLOOKUP(BD111,Homework!D:J,2,FALSE)="'s ","'s "," "))</f>
        <v>#N/A</v>
      </c>
      <c r="BF111" s="87" t="e">
        <f ca="1">IF(BA111=0,"",IF(I111="F"," "&amp;G111&amp;BE111&amp;VLOOKUP(BD111,Homework!D:J,3,FALSE)," "&amp;G111&amp;BE111&amp;VLOOKUP(BD111,Homework!D:J,5,FALSE)))</f>
        <v>#N/A</v>
      </c>
      <c r="BG111" s="87"/>
      <c r="BH111" s="87"/>
      <c r="BI111" s="87"/>
      <c r="BJ111" s="87"/>
      <c r="BK111" s="87"/>
      <c r="BL111" s="87"/>
      <c r="BM111" s="88"/>
      <c r="BN111" s="88"/>
      <c r="BO111" s="184" t="s">
        <v>26</v>
      </c>
      <c r="BP111" s="185" t="e">
        <f>VLOOKUP(BO111,Code!$B$45:$D$48,2,FALSE)</f>
        <v>#N/A</v>
      </c>
      <c r="BQ111" s="186" t="e">
        <f>VLOOKUP(BO111,Code!$B$45:$D$48,3,FALSE)</f>
        <v>#N/A</v>
      </c>
      <c r="BR111" s="186" t="e">
        <f t="shared" ca="1" si="74"/>
        <v>#N/A</v>
      </c>
      <c r="BS111" s="186"/>
      <c r="BT111" s="187" t="s">
        <v>219</v>
      </c>
      <c r="BU111" s="187" t="s">
        <v>220</v>
      </c>
      <c r="BV111" s="187" t="s">
        <v>225</v>
      </c>
      <c r="BW111" s="195"/>
      <c r="BX111" s="195"/>
      <c r="BY111" s="157" t="str">
        <f t="shared" ca="1" si="75"/>
        <v/>
      </c>
      <c r="BZ111" s="157" t="str">
        <f t="shared" ca="1" si="76"/>
        <v/>
      </c>
      <c r="CA111" s="132" t="str">
        <f t="shared" ca="1" si="96"/>
        <v xml:space="preserve"> </v>
      </c>
      <c r="CB111" s="88"/>
      <c r="CC111" s="124">
        <v>103</v>
      </c>
      <c r="CD111" s="125" t="e">
        <f>HLOOKUP(Report!CC111,Behaviour!$H$2:$K$3,2,FALSE)</f>
        <v>#N/A</v>
      </c>
      <c r="CE111" s="126" t="e">
        <f t="shared" ca="1" si="77"/>
        <v>#N/A</v>
      </c>
      <c r="CF111" s="127" t="e">
        <f ca="1">CE111+VLOOKUP(CC111,Code!$B$2:$C$6,2,FALSE)</f>
        <v>#N/A</v>
      </c>
      <c r="CG111" s="128" t="e">
        <f ca="1">IF(CC111=0,"",IF(I111="F",AC111&amp;" "&amp;VLOOKUP(CF111,Behaviour!D:I,2,FALSE)&amp;" ",AC111&amp;" "&amp;VLOOKUP(CF111,Behaviour!D:I,4,FALSE)&amp;" "))</f>
        <v>#N/A</v>
      </c>
      <c r="CH111" s="89"/>
      <c r="CI111" s="89"/>
      <c r="CJ111" s="266" t="s">
        <v>26</v>
      </c>
      <c r="CK111" s="266"/>
      <c r="CL111" s="89" t="e">
        <f>IF(CJ111=0,"",VLOOKUP(CJ111,Code!$B$59:$D$61,2,FALSE))</f>
        <v>#N/A</v>
      </c>
      <c r="CM111" s="89" t="e">
        <f>IF(CJ111=0,"",VLOOKUP(CJ111,Code!$B$59:$D$61,3,FALSE))</f>
        <v>#N/A</v>
      </c>
      <c r="CN111" s="89" t="e">
        <f t="shared" ca="1" si="78"/>
        <v>#N/A</v>
      </c>
      <c r="CO111" s="89" t="e">
        <f t="shared" ca="1" si="97"/>
        <v>#N/A</v>
      </c>
      <c r="CP111" s="89" t="e">
        <f t="shared" ca="1" si="98"/>
        <v>#N/A</v>
      </c>
      <c r="CQ111" s="89" t="e">
        <f t="shared" ca="1" si="79"/>
        <v>#N/A</v>
      </c>
      <c r="CR111" s="89" t="str">
        <f t="shared" ca="1" si="80"/>
        <v/>
      </c>
      <c r="CS111" s="89"/>
      <c r="CT111" s="89"/>
      <c r="CU111" s="89" t="str">
        <f t="shared" ca="1" si="81"/>
        <v/>
      </c>
      <c r="CV111" s="89"/>
      <c r="CW111" s="89"/>
      <c r="CX111" s="183" t="str">
        <f t="shared" ca="1" si="82"/>
        <v/>
      </c>
      <c r="CY111" s="22" t="e">
        <f t="shared" ca="1" si="83"/>
        <v>#VALUE!</v>
      </c>
      <c r="CZ111" s="22"/>
      <c r="DA111" s="22"/>
      <c r="DB111" s="182" t="s">
        <v>26</v>
      </c>
      <c r="DC111" s="108" t="e">
        <f t="shared" ca="1" si="84"/>
        <v>#VALUE!</v>
      </c>
      <c r="DD111" s="112" t="e">
        <f ca="1">VLOOKUP(Report!DC111,Code!$B$24:$C$32,2,FALSE)</f>
        <v>#VALUE!</v>
      </c>
      <c r="DE111" s="108" t="e">
        <f ca="1">VLOOKUP(Report!DC111,Code!$B$24:$D$32,3,FALSE)</f>
        <v>#VALUE!</v>
      </c>
      <c r="DF111" s="108" t="e">
        <f t="shared" ca="1" si="85"/>
        <v>#VALUE!</v>
      </c>
      <c r="DG111" s="108" t="e">
        <f t="shared" ca="1" si="99"/>
        <v>#VALUE!</v>
      </c>
      <c r="DH111" s="169" t="e">
        <f t="shared" ca="1" si="100"/>
        <v>#VALUE!</v>
      </c>
      <c r="DI111" s="170"/>
      <c r="DJ111" s="170"/>
      <c r="DK111" s="170"/>
      <c r="DL111" s="170"/>
      <c r="DM111" s="88"/>
      <c r="DN111" s="88"/>
      <c r="DO111" s="177" t="s">
        <v>26</v>
      </c>
      <c r="DP111" s="178" t="e">
        <f>VLOOKUP(Report!DO111,Code!$B$40:$D$42,2,FALSE)</f>
        <v>#N/A</v>
      </c>
      <c r="DQ111" s="179" t="e">
        <f>VLOOKUP(Report!DO111,Code!$B$40:$D$42,3,FALSE)</f>
        <v>#N/A</v>
      </c>
      <c r="DR111" s="180" t="e">
        <f t="shared" ca="1" si="90"/>
        <v>#N/A</v>
      </c>
      <c r="DS111" s="221"/>
      <c r="DT111" s="222" t="e">
        <f t="shared" ca="1" si="86"/>
        <v>#N/A</v>
      </c>
      <c r="DU111" s="181" t="s">
        <v>208</v>
      </c>
      <c r="DV111" s="181" t="s">
        <v>208</v>
      </c>
      <c r="DW111" s="181" t="s">
        <v>208</v>
      </c>
      <c r="DX111" s="115" t="str">
        <f t="shared" si="87"/>
        <v/>
      </c>
      <c r="DY111" s="115"/>
      <c r="DZ111" s="115"/>
      <c r="EA111" s="115"/>
      <c r="EB111" s="98"/>
      <c r="EC111" s="98" t="str">
        <f t="shared" si="101"/>
        <v/>
      </c>
      <c r="ED111" s="192" t="str">
        <f t="shared" si="102"/>
        <v/>
      </c>
    </row>
    <row r="112" spans="7:134" s="223" customFormat="1" ht="115.5" hidden="1" customHeight="1" thickTop="1" thickBot="1" x14ac:dyDescent="0.45">
      <c r="G112" s="199"/>
      <c r="H112" s="238"/>
      <c r="I112" s="190"/>
      <c r="J112" s="193"/>
      <c r="K112" s="193"/>
      <c r="L112" s="193"/>
      <c r="M112" s="193"/>
      <c r="N112" s="193"/>
      <c r="O112" s="193"/>
      <c r="P112" s="193"/>
      <c r="Q112" s="193"/>
      <c r="R112" s="193"/>
      <c r="S112" s="193"/>
      <c r="T112" s="90"/>
      <c r="U112" s="95" t="str">
        <f t="shared" si="68"/>
        <v>Type_2</v>
      </c>
      <c r="V112" s="254"/>
      <c r="W112" s="255" t="e">
        <f t="shared" ca="1" si="69"/>
        <v>#N/A</v>
      </c>
      <c r="X112" s="255"/>
      <c r="Y112" s="47" t="e">
        <f t="shared" ca="1" si="70"/>
        <v>#N/A</v>
      </c>
      <c r="Z112" s="47" t="e">
        <f t="shared" ca="1" si="71"/>
        <v>#N/A</v>
      </c>
      <c r="AA112" s="47"/>
      <c r="AB112" s="82" t="str">
        <f t="shared" si="91"/>
        <v>he</v>
      </c>
      <c r="AC112" s="82" t="str">
        <f t="shared" si="92"/>
        <v>He</v>
      </c>
      <c r="AD112" s="82" t="str">
        <f t="shared" si="93"/>
        <v>his</v>
      </c>
      <c r="AE112" s="83" t="str">
        <f t="shared" si="94"/>
        <v>His</v>
      </c>
      <c r="AF112" s="94"/>
      <c r="AG112" s="94"/>
      <c r="AH112" s="191" t="s">
        <v>26</v>
      </c>
      <c r="AI112" s="84" t="e">
        <f>HLOOKUP(Report!AH112,Person!$H$2:$L$3,2,FALSE)</f>
        <v>#N/A</v>
      </c>
      <c r="AJ112" s="85" t="e">
        <f t="shared" ca="1" si="72"/>
        <v>#N/A</v>
      </c>
      <c r="AK112" s="86" t="e">
        <f ca="1">IF(AH112=0,"",AJ112+VLOOKUP(AH112,Code!$B$2:$C$6,2,FALSE))</f>
        <v>#N/A</v>
      </c>
      <c r="AL112" s="143" t="e">
        <f ca="1">IF(AH112=0,"",IF(I112="F",G112&amp;" "&amp;VLOOKUP(AK112,Person!D:I,2,FALSE),G112&amp;" "&amp;VLOOKUP(AK112,Person!D:I,4,FALSE)))</f>
        <v>#N/A</v>
      </c>
      <c r="AM112" s="89"/>
      <c r="AN112" s="89"/>
      <c r="AO112" s="89"/>
      <c r="AP112" s="89"/>
      <c r="AQ112" s="89"/>
      <c r="AR112" s="89"/>
      <c r="AS112" s="88"/>
      <c r="AT112" s="189">
        <v>2</v>
      </c>
      <c r="AU112" s="147" t="str">
        <f>VLOOKUP(AT112,Code!$B$51:$D$55,2,FALSE)</f>
        <v>Behaviour_1</v>
      </c>
      <c r="AV112" s="88">
        <f ca="1">RANDBETWEEN(1,VLOOKUP(AT112,Code!$B$51:$D$55,3,FALSE))</f>
        <v>3</v>
      </c>
      <c r="AW112" s="89"/>
      <c r="AX112" s="143" t="str">
        <f t="shared" ca="1" si="95"/>
        <v xml:space="preserve"> He shows good citizenship by assisting other students find errors in their work. This demonstrates secure subject understanding.</v>
      </c>
      <c r="AY112" s="88"/>
      <c r="AZ112" s="88"/>
      <c r="BA112" s="188" t="s">
        <v>26</v>
      </c>
      <c r="BB112" s="84" t="e">
        <f>HLOOKUP(Report!BA112,Homework!$I$2:$L$3,2,FALSE)</f>
        <v>#N/A</v>
      </c>
      <c r="BC112" s="85" t="e">
        <f t="shared" ca="1" si="73"/>
        <v>#N/A</v>
      </c>
      <c r="BD112" s="86" t="e">
        <f ca="1">IF(BA112=0,"",BC112+VLOOKUP(BA112,Code!$B$2:$C$6,2,FALSE))</f>
        <v>#N/A</v>
      </c>
      <c r="BE112" s="86" t="e">
        <f ca="1">IF(AND(VLOOKUP(BD112,Homework!D:J,2,FALSE)="'s ",RIGHT(G112,1)="s"),"' ",IF(VLOOKUP(BD112,Homework!D:J,2,FALSE)="'s ","'s "," "))</f>
        <v>#N/A</v>
      </c>
      <c r="BF112" s="87" t="e">
        <f ca="1">IF(BA112=0,"",IF(I112="F"," "&amp;G112&amp;BE112&amp;VLOOKUP(BD112,Homework!D:J,3,FALSE)," "&amp;G112&amp;BE112&amp;VLOOKUP(BD112,Homework!D:J,5,FALSE)))</f>
        <v>#N/A</v>
      </c>
      <c r="BG112" s="87"/>
      <c r="BH112" s="87"/>
      <c r="BI112" s="87"/>
      <c r="BJ112" s="87"/>
      <c r="BK112" s="87"/>
      <c r="BL112" s="87"/>
      <c r="BM112" s="88"/>
      <c r="BN112" s="88"/>
      <c r="BO112" s="184" t="s">
        <v>26</v>
      </c>
      <c r="BP112" s="185" t="e">
        <f>VLOOKUP(BO112,Code!$B$45:$D$48,2,FALSE)</f>
        <v>#N/A</v>
      </c>
      <c r="BQ112" s="186" t="e">
        <f>VLOOKUP(BO112,Code!$B$45:$D$48,3,FALSE)</f>
        <v>#N/A</v>
      </c>
      <c r="BR112" s="186" t="e">
        <f t="shared" ca="1" si="74"/>
        <v>#N/A</v>
      </c>
      <c r="BS112" s="186"/>
      <c r="BT112" s="187" t="s">
        <v>219</v>
      </c>
      <c r="BU112" s="187" t="s">
        <v>220</v>
      </c>
      <c r="BV112" s="187" t="s">
        <v>225</v>
      </c>
      <c r="BW112" s="195"/>
      <c r="BX112" s="195"/>
      <c r="BY112" s="157" t="str">
        <f t="shared" ca="1" si="75"/>
        <v/>
      </c>
      <c r="BZ112" s="157" t="str">
        <f t="shared" ca="1" si="76"/>
        <v/>
      </c>
      <c r="CA112" s="132" t="str">
        <f t="shared" ca="1" si="96"/>
        <v xml:space="preserve"> </v>
      </c>
      <c r="CB112" s="88"/>
      <c r="CC112" s="124">
        <v>104</v>
      </c>
      <c r="CD112" s="125" t="e">
        <f>HLOOKUP(Report!CC112,Behaviour!$H$2:$K$3,2,FALSE)</f>
        <v>#N/A</v>
      </c>
      <c r="CE112" s="126" t="e">
        <f t="shared" ca="1" si="77"/>
        <v>#N/A</v>
      </c>
      <c r="CF112" s="127" t="e">
        <f ca="1">CE112+VLOOKUP(CC112,Code!$B$2:$C$6,2,FALSE)</f>
        <v>#N/A</v>
      </c>
      <c r="CG112" s="128" t="e">
        <f ca="1">IF(CC112=0,"",IF(I112="F",AC112&amp;" "&amp;VLOOKUP(CF112,Behaviour!D:I,2,FALSE)&amp;" ",AC112&amp;" "&amp;VLOOKUP(CF112,Behaviour!D:I,4,FALSE)&amp;" "))</f>
        <v>#N/A</v>
      </c>
      <c r="CH112" s="89"/>
      <c r="CI112" s="89"/>
      <c r="CJ112" s="266" t="s">
        <v>26</v>
      </c>
      <c r="CK112" s="266"/>
      <c r="CL112" s="89" t="e">
        <f>IF(CJ112=0,"",VLOOKUP(CJ112,Code!$B$59:$D$61,2,FALSE))</f>
        <v>#N/A</v>
      </c>
      <c r="CM112" s="89" t="e">
        <f>IF(CJ112=0,"",VLOOKUP(CJ112,Code!$B$59:$D$61,3,FALSE))</f>
        <v>#N/A</v>
      </c>
      <c r="CN112" s="89" t="e">
        <f t="shared" ca="1" si="78"/>
        <v>#N/A</v>
      </c>
      <c r="CO112" s="89" t="e">
        <f t="shared" ca="1" si="97"/>
        <v>#N/A</v>
      </c>
      <c r="CP112" s="89" t="e">
        <f t="shared" ca="1" si="98"/>
        <v>#N/A</v>
      </c>
      <c r="CQ112" s="89" t="e">
        <f t="shared" ca="1" si="79"/>
        <v>#N/A</v>
      </c>
      <c r="CR112" s="89" t="str">
        <f t="shared" ca="1" si="80"/>
        <v/>
      </c>
      <c r="CS112" s="89"/>
      <c r="CT112" s="89"/>
      <c r="CU112" s="89" t="str">
        <f t="shared" ca="1" si="81"/>
        <v/>
      </c>
      <c r="CV112" s="89"/>
      <c r="CW112" s="89"/>
      <c r="CX112" s="183" t="str">
        <f t="shared" ca="1" si="82"/>
        <v/>
      </c>
      <c r="CY112" s="22" t="e">
        <f t="shared" ca="1" si="83"/>
        <v>#VALUE!</v>
      </c>
      <c r="CZ112" s="22"/>
      <c r="DA112" s="22"/>
      <c r="DB112" s="182" t="s">
        <v>26</v>
      </c>
      <c r="DC112" s="108" t="e">
        <f t="shared" ca="1" si="84"/>
        <v>#VALUE!</v>
      </c>
      <c r="DD112" s="112" t="e">
        <f ca="1">VLOOKUP(Report!DC112,Code!$B$24:$C$32,2,FALSE)</f>
        <v>#VALUE!</v>
      </c>
      <c r="DE112" s="108" t="e">
        <f ca="1">VLOOKUP(Report!DC112,Code!$B$24:$D$32,3,FALSE)</f>
        <v>#VALUE!</v>
      </c>
      <c r="DF112" s="108" t="e">
        <f t="shared" ca="1" si="85"/>
        <v>#VALUE!</v>
      </c>
      <c r="DG112" s="108" t="e">
        <f t="shared" ca="1" si="99"/>
        <v>#VALUE!</v>
      </c>
      <c r="DH112" s="169" t="e">
        <f t="shared" ca="1" si="100"/>
        <v>#VALUE!</v>
      </c>
      <c r="DI112" s="170"/>
      <c r="DJ112" s="170"/>
      <c r="DK112" s="170"/>
      <c r="DL112" s="170"/>
      <c r="DM112" s="88"/>
      <c r="DN112" s="88"/>
      <c r="DO112" s="177" t="s">
        <v>26</v>
      </c>
      <c r="DP112" s="178" t="e">
        <f>VLOOKUP(Report!DO112,Code!$B$40:$D$42,2,FALSE)</f>
        <v>#N/A</v>
      </c>
      <c r="DQ112" s="179" t="e">
        <f>VLOOKUP(Report!DO112,Code!$B$40:$D$42,3,FALSE)</f>
        <v>#N/A</v>
      </c>
      <c r="DR112" s="180" t="e">
        <f t="shared" ca="1" si="90"/>
        <v>#N/A</v>
      </c>
      <c r="DS112" s="221"/>
      <c r="DT112" s="222" t="e">
        <f t="shared" ca="1" si="86"/>
        <v>#N/A</v>
      </c>
      <c r="DU112" s="181" t="s">
        <v>208</v>
      </c>
      <c r="DV112" s="181" t="s">
        <v>208</v>
      </c>
      <c r="DW112" s="181" t="s">
        <v>208</v>
      </c>
      <c r="DX112" s="115" t="str">
        <f t="shared" si="87"/>
        <v/>
      </c>
      <c r="DY112" s="115"/>
      <c r="DZ112" s="115"/>
      <c r="EA112" s="115"/>
      <c r="EB112" s="98"/>
      <c r="EC112" s="98" t="str">
        <f t="shared" si="101"/>
        <v/>
      </c>
      <c r="ED112" s="192" t="str">
        <f t="shared" si="102"/>
        <v/>
      </c>
    </row>
    <row r="113" spans="7:134" s="223" customFormat="1" ht="115.5" hidden="1" customHeight="1" thickTop="1" thickBot="1" x14ac:dyDescent="0.45">
      <c r="G113" s="199"/>
      <c r="H113" s="238"/>
      <c r="I113" s="190"/>
      <c r="J113" s="193"/>
      <c r="K113" s="193"/>
      <c r="L113" s="193"/>
      <c r="M113" s="193"/>
      <c r="N113" s="193"/>
      <c r="O113" s="193"/>
      <c r="P113" s="193"/>
      <c r="Q113" s="193"/>
      <c r="R113" s="193"/>
      <c r="S113" s="193"/>
      <c r="T113" s="90"/>
      <c r="U113" s="95" t="str">
        <f t="shared" si="68"/>
        <v>Type_2</v>
      </c>
      <c r="V113" s="254"/>
      <c r="W113" s="255" t="e">
        <f t="shared" ca="1" si="69"/>
        <v>#N/A</v>
      </c>
      <c r="X113" s="255"/>
      <c r="Y113" s="47" t="e">
        <f t="shared" ca="1" si="70"/>
        <v>#N/A</v>
      </c>
      <c r="Z113" s="47" t="e">
        <f t="shared" ca="1" si="71"/>
        <v>#N/A</v>
      </c>
      <c r="AA113" s="47"/>
      <c r="AB113" s="82" t="str">
        <f t="shared" si="91"/>
        <v>he</v>
      </c>
      <c r="AC113" s="82" t="str">
        <f t="shared" si="92"/>
        <v>He</v>
      </c>
      <c r="AD113" s="82" t="str">
        <f t="shared" si="93"/>
        <v>his</v>
      </c>
      <c r="AE113" s="83" t="str">
        <f t="shared" si="94"/>
        <v>His</v>
      </c>
      <c r="AF113" s="94"/>
      <c r="AG113" s="94"/>
      <c r="AH113" s="191" t="s">
        <v>26</v>
      </c>
      <c r="AI113" s="84" t="e">
        <f>HLOOKUP(Report!AH113,Person!$H$2:$L$3,2,FALSE)</f>
        <v>#N/A</v>
      </c>
      <c r="AJ113" s="85" t="e">
        <f t="shared" ca="1" si="72"/>
        <v>#N/A</v>
      </c>
      <c r="AK113" s="86" t="e">
        <f ca="1">IF(AH113=0,"",AJ113+VLOOKUP(AH113,Code!$B$2:$C$6,2,FALSE))</f>
        <v>#N/A</v>
      </c>
      <c r="AL113" s="143" t="e">
        <f ca="1">IF(AH113=0,"",IF(I113="F",G113&amp;" "&amp;VLOOKUP(AK113,Person!D:I,2,FALSE),G113&amp;" "&amp;VLOOKUP(AK113,Person!D:I,4,FALSE)))</f>
        <v>#N/A</v>
      </c>
      <c r="AM113" s="89"/>
      <c r="AN113" s="89"/>
      <c r="AO113" s="89"/>
      <c r="AP113" s="89"/>
      <c r="AQ113" s="89"/>
      <c r="AR113" s="89"/>
      <c r="AS113" s="88"/>
      <c r="AT113" s="189">
        <v>2</v>
      </c>
      <c r="AU113" s="147" t="str">
        <f>VLOOKUP(AT113,Code!$B$51:$D$55,2,FALSE)</f>
        <v>Behaviour_1</v>
      </c>
      <c r="AV113" s="88">
        <f ca="1">RANDBETWEEN(1,VLOOKUP(AT113,Code!$B$51:$D$55,3,FALSE))</f>
        <v>2</v>
      </c>
      <c r="AW113" s="89"/>
      <c r="AX113" s="143" t="str">
        <f t="shared" ca="1" si="95"/>
        <v xml:space="preserve"> He shows good citizenship by assisting other students to correct their work. This demonstrates secure subject understanding.</v>
      </c>
      <c r="AY113" s="88"/>
      <c r="AZ113" s="88"/>
      <c r="BA113" s="188" t="s">
        <v>26</v>
      </c>
      <c r="BB113" s="84" t="e">
        <f>HLOOKUP(Report!BA113,Homework!$I$2:$L$3,2,FALSE)</f>
        <v>#N/A</v>
      </c>
      <c r="BC113" s="85" t="e">
        <f t="shared" ca="1" si="73"/>
        <v>#N/A</v>
      </c>
      <c r="BD113" s="86" t="e">
        <f ca="1">IF(BA113=0,"",BC113+VLOOKUP(BA113,Code!$B$2:$C$6,2,FALSE))</f>
        <v>#N/A</v>
      </c>
      <c r="BE113" s="86" t="e">
        <f ca="1">IF(AND(VLOOKUP(BD113,Homework!D:J,2,FALSE)="'s ",RIGHT(G113,1)="s"),"' ",IF(VLOOKUP(BD113,Homework!D:J,2,FALSE)="'s ","'s "," "))</f>
        <v>#N/A</v>
      </c>
      <c r="BF113" s="87" t="e">
        <f ca="1">IF(BA113=0,"",IF(I113="F"," "&amp;G113&amp;BE113&amp;VLOOKUP(BD113,Homework!D:J,3,FALSE)," "&amp;G113&amp;BE113&amp;VLOOKUP(BD113,Homework!D:J,5,FALSE)))</f>
        <v>#N/A</v>
      </c>
      <c r="BG113" s="87"/>
      <c r="BH113" s="87"/>
      <c r="BI113" s="87"/>
      <c r="BJ113" s="87"/>
      <c r="BK113" s="87"/>
      <c r="BL113" s="87"/>
      <c r="BM113" s="88"/>
      <c r="BN113" s="88"/>
      <c r="BO113" s="184" t="s">
        <v>26</v>
      </c>
      <c r="BP113" s="185" t="e">
        <f>VLOOKUP(BO113,Code!$B$45:$D$48,2,FALSE)</f>
        <v>#N/A</v>
      </c>
      <c r="BQ113" s="186" t="e">
        <f>VLOOKUP(BO113,Code!$B$45:$D$48,3,FALSE)</f>
        <v>#N/A</v>
      </c>
      <c r="BR113" s="186" t="e">
        <f t="shared" ca="1" si="74"/>
        <v>#N/A</v>
      </c>
      <c r="BS113" s="186"/>
      <c r="BT113" s="187" t="s">
        <v>219</v>
      </c>
      <c r="BU113" s="187" t="s">
        <v>220</v>
      </c>
      <c r="BV113" s="187" t="s">
        <v>225</v>
      </c>
      <c r="BW113" s="195"/>
      <c r="BX113" s="195"/>
      <c r="BY113" s="157" t="str">
        <f t="shared" ca="1" si="75"/>
        <v/>
      </c>
      <c r="BZ113" s="157" t="str">
        <f t="shared" ca="1" si="76"/>
        <v/>
      </c>
      <c r="CA113" s="132" t="str">
        <f t="shared" ca="1" si="96"/>
        <v xml:space="preserve"> </v>
      </c>
      <c r="CB113" s="88"/>
      <c r="CC113" s="124">
        <v>105</v>
      </c>
      <c r="CD113" s="125" t="e">
        <f>HLOOKUP(Report!CC113,Behaviour!$H$2:$K$3,2,FALSE)</f>
        <v>#N/A</v>
      </c>
      <c r="CE113" s="126" t="e">
        <f t="shared" ca="1" si="77"/>
        <v>#N/A</v>
      </c>
      <c r="CF113" s="127" t="e">
        <f ca="1">CE113+VLOOKUP(CC113,Code!$B$2:$C$6,2,FALSE)</f>
        <v>#N/A</v>
      </c>
      <c r="CG113" s="128" t="e">
        <f ca="1">IF(CC113=0,"",IF(I113="F",AC113&amp;" "&amp;VLOOKUP(CF113,Behaviour!D:I,2,FALSE)&amp;" ",AC113&amp;" "&amp;VLOOKUP(CF113,Behaviour!D:I,4,FALSE)&amp;" "))</f>
        <v>#N/A</v>
      </c>
      <c r="CH113" s="89"/>
      <c r="CI113" s="89"/>
      <c r="CJ113" s="266" t="s">
        <v>26</v>
      </c>
      <c r="CK113" s="266"/>
      <c r="CL113" s="89" t="e">
        <f>IF(CJ113=0,"",VLOOKUP(CJ113,Code!$B$59:$D$61,2,FALSE))</f>
        <v>#N/A</v>
      </c>
      <c r="CM113" s="89" t="e">
        <f>IF(CJ113=0,"",VLOOKUP(CJ113,Code!$B$59:$D$61,3,FALSE))</f>
        <v>#N/A</v>
      </c>
      <c r="CN113" s="89" t="e">
        <f t="shared" ca="1" si="78"/>
        <v>#N/A</v>
      </c>
      <c r="CO113" s="89" t="e">
        <f t="shared" ca="1" si="97"/>
        <v>#N/A</v>
      </c>
      <c r="CP113" s="89" t="e">
        <f t="shared" ca="1" si="98"/>
        <v>#N/A</v>
      </c>
      <c r="CQ113" s="89" t="e">
        <f t="shared" ca="1" si="79"/>
        <v>#N/A</v>
      </c>
      <c r="CR113" s="89" t="str">
        <f t="shared" ca="1" si="80"/>
        <v/>
      </c>
      <c r="CS113" s="89"/>
      <c r="CT113" s="89"/>
      <c r="CU113" s="89" t="str">
        <f t="shared" ca="1" si="81"/>
        <v/>
      </c>
      <c r="CV113" s="89"/>
      <c r="CW113" s="89"/>
      <c r="CX113" s="183" t="str">
        <f t="shared" ca="1" si="82"/>
        <v/>
      </c>
      <c r="CY113" s="22" t="e">
        <f t="shared" ca="1" si="83"/>
        <v>#VALUE!</v>
      </c>
      <c r="CZ113" s="22"/>
      <c r="DA113" s="22"/>
      <c r="DB113" s="182" t="s">
        <v>26</v>
      </c>
      <c r="DC113" s="108" t="e">
        <f t="shared" ca="1" si="84"/>
        <v>#VALUE!</v>
      </c>
      <c r="DD113" s="112" t="e">
        <f ca="1">VLOOKUP(Report!DC113,Code!$B$24:$C$32,2,FALSE)</f>
        <v>#VALUE!</v>
      </c>
      <c r="DE113" s="108" t="e">
        <f ca="1">VLOOKUP(Report!DC113,Code!$B$24:$D$32,3,FALSE)</f>
        <v>#VALUE!</v>
      </c>
      <c r="DF113" s="108" t="e">
        <f t="shared" ca="1" si="85"/>
        <v>#VALUE!</v>
      </c>
      <c r="DG113" s="108" t="e">
        <f t="shared" ca="1" si="99"/>
        <v>#VALUE!</v>
      </c>
      <c r="DH113" s="169" t="e">
        <f t="shared" ca="1" si="100"/>
        <v>#VALUE!</v>
      </c>
      <c r="DI113" s="170"/>
      <c r="DJ113" s="170"/>
      <c r="DK113" s="170"/>
      <c r="DL113" s="170"/>
      <c r="DM113" s="88"/>
      <c r="DN113" s="88"/>
      <c r="DO113" s="177" t="s">
        <v>26</v>
      </c>
      <c r="DP113" s="178" t="e">
        <f>VLOOKUP(Report!DO113,Code!$B$40:$D$42,2,FALSE)</f>
        <v>#N/A</v>
      </c>
      <c r="DQ113" s="179" t="e">
        <f>VLOOKUP(Report!DO113,Code!$B$40:$D$42,3,FALSE)</f>
        <v>#N/A</v>
      </c>
      <c r="DR113" s="180" t="e">
        <f t="shared" ca="1" si="90"/>
        <v>#N/A</v>
      </c>
      <c r="DS113" s="221"/>
      <c r="DT113" s="222" t="e">
        <f t="shared" ca="1" si="86"/>
        <v>#N/A</v>
      </c>
      <c r="DU113" s="181" t="s">
        <v>208</v>
      </c>
      <c r="DV113" s="181" t="s">
        <v>208</v>
      </c>
      <c r="DW113" s="181" t="s">
        <v>208</v>
      </c>
      <c r="DX113" s="115" t="str">
        <f t="shared" si="87"/>
        <v/>
      </c>
      <c r="DY113" s="115"/>
      <c r="DZ113" s="115"/>
      <c r="EA113" s="115"/>
      <c r="EB113" s="98"/>
      <c r="EC113" s="98" t="str">
        <f t="shared" si="101"/>
        <v/>
      </c>
      <c r="ED113" s="192" t="str">
        <f t="shared" si="102"/>
        <v/>
      </c>
    </row>
    <row r="114" spans="7:134" s="223" customFormat="1" ht="115.5" hidden="1" customHeight="1" thickTop="1" thickBot="1" x14ac:dyDescent="0.45">
      <c r="G114" s="199"/>
      <c r="H114" s="238"/>
      <c r="I114" s="190"/>
      <c r="J114" s="193"/>
      <c r="K114" s="193"/>
      <c r="L114" s="193"/>
      <c r="M114" s="193"/>
      <c r="N114" s="193"/>
      <c r="O114" s="193"/>
      <c r="P114" s="193"/>
      <c r="Q114" s="193"/>
      <c r="R114" s="193"/>
      <c r="S114" s="193"/>
      <c r="T114" s="90"/>
      <c r="U114" s="95" t="str">
        <f t="shared" si="68"/>
        <v>Type_2</v>
      </c>
      <c r="V114" s="254"/>
      <c r="W114" s="255" t="e">
        <f t="shared" ca="1" si="69"/>
        <v>#N/A</v>
      </c>
      <c r="X114" s="255"/>
      <c r="Y114" s="47" t="e">
        <f t="shared" ca="1" si="70"/>
        <v>#N/A</v>
      </c>
      <c r="Z114" s="47" t="e">
        <f t="shared" ca="1" si="71"/>
        <v>#N/A</v>
      </c>
      <c r="AA114" s="47"/>
      <c r="AB114" s="82" t="str">
        <f t="shared" si="91"/>
        <v>he</v>
      </c>
      <c r="AC114" s="82" t="str">
        <f t="shared" si="92"/>
        <v>He</v>
      </c>
      <c r="AD114" s="82" t="str">
        <f t="shared" si="93"/>
        <v>his</v>
      </c>
      <c r="AE114" s="83" t="str">
        <f t="shared" si="94"/>
        <v>His</v>
      </c>
      <c r="AF114" s="94"/>
      <c r="AG114" s="94"/>
      <c r="AH114" s="191" t="s">
        <v>26</v>
      </c>
      <c r="AI114" s="84" t="e">
        <f>HLOOKUP(Report!AH114,Person!$H$2:$L$3,2,FALSE)</f>
        <v>#N/A</v>
      </c>
      <c r="AJ114" s="85" t="e">
        <f t="shared" ca="1" si="72"/>
        <v>#N/A</v>
      </c>
      <c r="AK114" s="86" t="e">
        <f ca="1">IF(AH114=0,"",AJ114+VLOOKUP(AH114,Code!$B$2:$C$6,2,FALSE))</f>
        <v>#N/A</v>
      </c>
      <c r="AL114" s="143" t="e">
        <f ca="1">IF(AH114=0,"",IF(I114="F",G114&amp;" "&amp;VLOOKUP(AK114,Person!D:I,2,FALSE),G114&amp;" "&amp;VLOOKUP(AK114,Person!D:I,4,FALSE)))</f>
        <v>#N/A</v>
      </c>
      <c r="AM114" s="89"/>
      <c r="AN114" s="89"/>
      <c r="AO114" s="89"/>
      <c r="AP114" s="89"/>
      <c r="AQ114" s="89"/>
      <c r="AR114" s="89"/>
      <c r="AS114" s="88"/>
      <c r="AT114" s="189">
        <v>2</v>
      </c>
      <c r="AU114" s="147" t="str">
        <f>VLOOKUP(AT114,Code!$B$51:$D$55,2,FALSE)</f>
        <v>Behaviour_1</v>
      </c>
      <c r="AV114" s="88">
        <f ca="1">RANDBETWEEN(1,VLOOKUP(AT114,Code!$B$51:$D$55,3,FALSE))</f>
        <v>1</v>
      </c>
      <c r="AW114" s="89"/>
      <c r="AX114" s="143" t="str">
        <f t="shared" ca="1" si="95"/>
        <v xml:space="preserve"> He is always willing to help a classmate who has been unable to grasp a concept as quickly as himself. This demonstrates secure subject understanding.</v>
      </c>
      <c r="AY114" s="88"/>
      <c r="AZ114" s="88"/>
      <c r="BA114" s="188" t="s">
        <v>26</v>
      </c>
      <c r="BB114" s="84" t="e">
        <f>HLOOKUP(Report!BA114,Homework!$I$2:$L$3,2,FALSE)</f>
        <v>#N/A</v>
      </c>
      <c r="BC114" s="85" t="e">
        <f t="shared" ca="1" si="73"/>
        <v>#N/A</v>
      </c>
      <c r="BD114" s="86" t="e">
        <f ca="1">IF(BA114=0,"",BC114+VLOOKUP(BA114,Code!$B$2:$C$6,2,FALSE))</f>
        <v>#N/A</v>
      </c>
      <c r="BE114" s="86" t="e">
        <f ca="1">IF(AND(VLOOKUP(BD114,Homework!D:J,2,FALSE)="'s ",RIGHT(G114,1)="s"),"' ",IF(VLOOKUP(BD114,Homework!D:J,2,FALSE)="'s ","'s "," "))</f>
        <v>#N/A</v>
      </c>
      <c r="BF114" s="87" t="e">
        <f ca="1">IF(BA114=0,"",IF(I114="F"," "&amp;G114&amp;BE114&amp;VLOOKUP(BD114,Homework!D:J,3,FALSE)," "&amp;G114&amp;BE114&amp;VLOOKUP(BD114,Homework!D:J,5,FALSE)))</f>
        <v>#N/A</v>
      </c>
      <c r="BG114" s="87"/>
      <c r="BH114" s="87"/>
      <c r="BI114" s="87"/>
      <c r="BJ114" s="87"/>
      <c r="BK114" s="87"/>
      <c r="BL114" s="87"/>
      <c r="BM114" s="88"/>
      <c r="BN114" s="88"/>
      <c r="BO114" s="184" t="s">
        <v>26</v>
      </c>
      <c r="BP114" s="185" t="e">
        <f>VLOOKUP(BO114,Code!$B$45:$D$48,2,FALSE)</f>
        <v>#N/A</v>
      </c>
      <c r="BQ114" s="186" t="e">
        <f>VLOOKUP(BO114,Code!$B$45:$D$48,3,FALSE)</f>
        <v>#N/A</v>
      </c>
      <c r="BR114" s="186" t="e">
        <f t="shared" ca="1" si="74"/>
        <v>#N/A</v>
      </c>
      <c r="BS114" s="186"/>
      <c r="BT114" s="187" t="s">
        <v>219</v>
      </c>
      <c r="BU114" s="187" t="s">
        <v>220</v>
      </c>
      <c r="BV114" s="187" t="s">
        <v>225</v>
      </c>
      <c r="BW114" s="195"/>
      <c r="BX114" s="195"/>
      <c r="BY114" s="157" t="str">
        <f t="shared" ca="1" si="75"/>
        <v/>
      </c>
      <c r="BZ114" s="157" t="str">
        <f t="shared" ca="1" si="76"/>
        <v/>
      </c>
      <c r="CA114" s="132" t="str">
        <f t="shared" ca="1" si="96"/>
        <v xml:space="preserve"> </v>
      </c>
      <c r="CB114" s="88"/>
      <c r="CC114" s="124">
        <v>106</v>
      </c>
      <c r="CD114" s="125" t="e">
        <f>HLOOKUP(Report!CC114,Behaviour!$H$2:$K$3,2,FALSE)</f>
        <v>#N/A</v>
      </c>
      <c r="CE114" s="126" t="e">
        <f t="shared" ca="1" si="77"/>
        <v>#N/A</v>
      </c>
      <c r="CF114" s="127" t="e">
        <f ca="1">CE114+VLOOKUP(CC114,Code!$B$2:$C$6,2,FALSE)</f>
        <v>#N/A</v>
      </c>
      <c r="CG114" s="128" t="e">
        <f ca="1">IF(CC114=0,"",IF(I114="F",AC114&amp;" "&amp;VLOOKUP(CF114,Behaviour!D:I,2,FALSE)&amp;" ",AC114&amp;" "&amp;VLOOKUP(CF114,Behaviour!D:I,4,FALSE)&amp;" "))</f>
        <v>#N/A</v>
      </c>
      <c r="CH114" s="89"/>
      <c r="CI114" s="89"/>
      <c r="CJ114" s="266" t="s">
        <v>26</v>
      </c>
      <c r="CK114" s="266"/>
      <c r="CL114" s="89" t="e">
        <f>IF(CJ114=0,"",VLOOKUP(CJ114,Code!$B$59:$D$61,2,FALSE))</f>
        <v>#N/A</v>
      </c>
      <c r="CM114" s="89" t="e">
        <f>IF(CJ114=0,"",VLOOKUP(CJ114,Code!$B$59:$D$61,3,FALSE))</f>
        <v>#N/A</v>
      </c>
      <c r="CN114" s="89" t="e">
        <f t="shared" ca="1" si="78"/>
        <v>#N/A</v>
      </c>
      <c r="CO114" s="89" t="e">
        <f t="shared" ca="1" si="97"/>
        <v>#N/A</v>
      </c>
      <c r="CP114" s="89" t="e">
        <f t="shared" ca="1" si="98"/>
        <v>#N/A</v>
      </c>
      <c r="CQ114" s="89" t="e">
        <f t="shared" ca="1" si="79"/>
        <v>#N/A</v>
      </c>
      <c r="CR114" s="89" t="str">
        <f t="shared" ca="1" si="80"/>
        <v/>
      </c>
      <c r="CS114" s="89"/>
      <c r="CT114" s="89"/>
      <c r="CU114" s="89" t="str">
        <f t="shared" ca="1" si="81"/>
        <v/>
      </c>
      <c r="CV114" s="89"/>
      <c r="CW114" s="89"/>
      <c r="CX114" s="183" t="str">
        <f t="shared" ca="1" si="82"/>
        <v/>
      </c>
      <c r="CY114" s="22" t="e">
        <f t="shared" ca="1" si="83"/>
        <v>#VALUE!</v>
      </c>
      <c r="CZ114" s="22"/>
      <c r="DA114" s="22"/>
      <c r="DB114" s="182" t="s">
        <v>26</v>
      </c>
      <c r="DC114" s="108" t="e">
        <f t="shared" ca="1" si="84"/>
        <v>#VALUE!</v>
      </c>
      <c r="DD114" s="112" t="e">
        <f ca="1">VLOOKUP(Report!DC114,Code!$B$24:$C$32,2,FALSE)</f>
        <v>#VALUE!</v>
      </c>
      <c r="DE114" s="108" t="e">
        <f ca="1">VLOOKUP(Report!DC114,Code!$B$24:$D$32,3,FALSE)</f>
        <v>#VALUE!</v>
      </c>
      <c r="DF114" s="108" t="e">
        <f t="shared" ca="1" si="85"/>
        <v>#VALUE!</v>
      </c>
      <c r="DG114" s="108" t="e">
        <f t="shared" ca="1" si="99"/>
        <v>#VALUE!</v>
      </c>
      <c r="DH114" s="169" t="e">
        <f t="shared" ca="1" si="100"/>
        <v>#VALUE!</v>
      </c>
      <c r="DI114" s="170"/>
      <c r="DJ114" s="170"/>
      <c r="DK114" s="170"/>
      <c r="DL114" s="170"/>
      <c r="DM114" s="88"/>
      <c r="DN114" s="88"/>
      <c r="DO114" s="177" t="s">
        <v>26</v>
      </c>
      <c r="DP114" s="178" t="e">
        <f>VLOOKUP(Report!DO114,Code!$B$40:$D$42,2,FALSE)</f>
        <v>#N/A</v>
      </c>
      <c r="DQ114" s="179" t="e">
        <f>VLOOKUP(Report!DO114,Code!$B$40:$D$42,3,FALSE)</f>
        <v>#N/A</v>
      </c>
      <c r="DR114" s="180" t="e">
        <f t="shared" ca="1" si="90"/>
        <v>#N/A</v>
      </c>
      <c r="DS114" s="221"/>
      <c r="DT114" s="222" t="e">
        <f t="shared" ca="1" si="86"/>
        <v>#N/A</v>
      </c>
      <c r="DU114" s="181" t="s">
        <v>208</v>
      </c>
      <c r="DV114" s="181" t="s">
        <v>208</v>
      </c>
      <c r="DW114" s="181" t="s">
        <v>208</v>
      </c>
      <c r="DX114" s="115" t="str">
        <f t="shared" si="87"/>
        <v/>
      </c>
      <c r="DY114" s="115"/>
      <c r="DZ114" s="115"/>
      <c r="EA114" s="115"/>
      <c r="EB114" s="98"/>
      <c r="EC114" s="98" t="str">
        <f t="shared" si="101"/>
        <v/>
      </c>
      <c r="ED114" s="192" t="str">
        <f t="shared" si="102"/>
        <v/>
      </c>
    </row>
    <row r="115" spans="7:134" s="223" customFormat="1" ht="115.5" hidden="1" customHeight="1" thickTop="1" thickBot="1" x14ac:dyDescent="0.45">
      <c r="G115" s="199"/>
      <c r="H115" s="238"/>
      <c r="I115" s="190"/>
      <c r="J115" s="193"/>
      <c r="K115" s="193"/>
      <c r="L115" s="193"/>
      <c r="M115" s="193"/>
      <c r="N115" s="193"/>
      <c r="O115" s="193"/>
      <c r="P115" s="193"/>
      <c r="Q115" s="193"/>
      <c r="R115" s="193"/>
      <c r="S115" s="193"/>
      <c r="T115" s="90"/>
      <c r="U115" s="95" t="str">
        <f t="shared" si="68"/>
        <v>Type_2</v>
      </c>
      <c r="V115" s="254"/>
      <c r="W115" s="255" t="e">
        <f t="shared" ca="1" si="69"/>
        <v>#N/A</v>
      </c>
      <c r="X115" s="255"/>
      <c r="Y115" s="47" t="e">
        <f t="shared" ca="1" si="70"/>
        <v>#N/A</v>
      </c>
      <c r="Z115" s="47" t="e">
        <f t="shared" ca="1" si="71"/>
        <v>#N/A</v>
      </c>
      <c r="AA115" s="47"/>
      <c r="AB115" s="82" t="str">
        <f t="shared" si="91"/>
        <v>he</v>
      </c>
      <c r="AC115" s="82" t="str">
        <f t="shared" si="92"/>
        <v>He</v>
      </c>
      <c r="AD115" s="82" t="str">
        <f t="shared" si="93"/>
        <v>his</v>
      </c>
      <c r="AE115" s="83" t="str">
        <f t="shared" si="94"/>
        <v>His</v>
      </c>
      <c r="AF115" s="94"/>
      <c r="AG115" s="94"/>
      <c r="AH115" s="191" t="s">
        <v>26</v>
      </c>
      <c r="AI115" s="84" t="e">
        <f>HLOOKUP(Report!AH115,Person!$H$2:$L$3,2,FALSE)</f>
        <v>#N/A</v>
      </c>
      <c r="AJ115" s="85" t="e">
        <f t="shared" ca="1" si="72"/>
        <v>#N/A</v>
      </c>
      <c r="AK115" s="86" t="e">
        <f ca="1">IF(AH115=0,"",AJ115+VLOOKUP(AH115,Code!$B$2:$C$6,2,FALSE))</f>
        <v>#N/A</v>
      </c>
      <c r="AL115" s="143" t="e">
        <f ca="1">IF(AH115=0,"",IF(I115="F",G115&amp;" "&amp;VLOOKUP(AK115,Person!D:I,2,FALSE),G115&amp;" "&amp;VLOOKUP(AK115,Person!D:I,4,FALSE)))</f>
        <v>#N/A</v>
      </c>
      <c r="AM115" s="89"/>
      <c r="AN115" s="89"/>
      <c r="AO115" s="89"/>
      <c r="AP115" s="89"/>
      <c r="AQ115" s="89"/>
      <c r="AR115" s="89"/>
      <c r="AS115" s="88"/>
      <c r="AT115" s="189">
        <v>2</v>
      </c>
      <c r="AU115" s="147" t="str">
        <f>VLOOKUP(AT115,Code!$B$51:$D$55,2,FALSE)</f>
        <v>Behaviour_1</v>
      </c>
      <c r="AV115" s="88">
        <f ca="1">RANDBETWEEN(1,VLOOKUP(AT115,Code!$B$51:$D$55,3,FALSE))</f>
        <v>2</v>
      </c>
      <c r="AW115" s="89"/>
      <c r="AX115" s="143" t="str">
        <f t="shared" ca="1" si="95"/>
        <v xml:space="preserve"> He shows good citizenship by assisting other students to correct their work. This demonstrates secure subject understanding.</v>
      </c>
      <c r="AY115" s="88"/>
      <c r="AZ115" s="88"/>
      <c r="BA115" s="188" t="s">
        <v>26</v>
      </c>
      <c r="BB115" s="84" t="e">
        <f>HLOOKUP(Report!BA115,Homework!$I$2:$L$3,2,FALSE)</f>
        <v>#N/A</v>
      </c>
      <c r="BC115" s="85" t="e">
        <f t="shared" ca="1" si="73"/>
        <v>#N/A</v>
      </c>
      <c r="BD115" s="86" t="e">
        <f ca="1">IF(BA115=0,"",BC115+VLOOKUP(BA115,Code!$B$2:$C$6,2,FALSE))</f>
        <v>#N/A</v>
      </c>
      <c r="BE115" s="86" t="e">
        <f ca="1">IF(AND(VLOOKUP(BD115,Homework!D:J,2,FALSE)="'s ",RIGHT(G115,1)="s"),"' ",IF(VLOOKUP(BD115,Homework!D:J,2,FALSE)="'s ","'s "," "))</f>
        <v>#N/A</v>
      </c>
      <c r="BF115" s="87" t="e">
        <f ca="1">IF(BA115=0,"",IF(I115="F"," "&amp;G115&amp;BE115&amp;VLOOKUP(BD115,Homework!D:J,3,FALSE)," "&amp;G115&amp;BE115&amp;VLOOKUP(BD115,Homework!D:J,5,FALSE)))</f>
        <v>#N/A</v>
      </c>
      <c r="BG115" s="87"/>
      <c r="BH115" s="87"/>
      <c r="BI115" s="87"/>
      <c r="BJ115" s="87"/>
      <c r="BK115" s="87"/>
      <c r="BL115" s="87"/>
      <c r="BM115" s="88"/>
      <c r="BN115" s="88"/>
      <c r="BO115" s="184" t="s">
        <v>26</v>
      </c>
      <c r="BP115" s="185" t="e">
        <f>VLOOKUP(BO115,Code!$B$45:$D$48,2,FALSE)</f>
        <v>#N/A</v>
      </c>
      <c r="BQ115" s="186" t="e">
        <f>VLOOKUP(BO115,Code!$B$45:$D$48,3,FALSE)</f>
        <v>#N/A</v>
      </c>
      <c r="BR115" s="186" t="e">
        <f t="shared" ca="1" si="74"/>
        <v>#N/A</v>
      </c>
      <c r="BS115" s="186"/>
      <c r="BT115" s="187" t="s">
        <v>219</v>
      </c>
      <c r="BU115" s="187" t="s">
        <v>220</v>
      </c>
      <c r="BV115" s="187" t="s">
        <v>225</v>
      </c>
      <c r="BW115" s="195"/>
      <c r="BX115" s="195"/>
      <c r="BY115" s="157" t="str">
        <f t="shared" ca="1" si="75"/>
        <v/>
      </c>
      <c r="BZ115" s="157" t="str">
        <f t="shared" ca="1" si="76"/>
        <v/>
      </c>
      <c r="CA115" s="132" t="str">
        <f t="shared" ca="1" si="96"/>
        <v xml:space="preserve"> </v>
      </c>
      <c r="CB115" s="88"/>
      <c r="CC115" s="124">
        <v>107</v>
      </c>
      <c r="CD115" s="125" t="e">
        <f>HLOOKUP(Report!CC115,Behaviour!$H$2:$K$3,2,FALSE)</f>
        <v>#N/A</v>
      </c>
      <c r="CE115" s="126" t="e">
        <f t="shared" ca="1" si="77"/>
        <v>#N/A</v>
      </c>
      <c r="CF115" s="127" t="e">
        <f ca="1">CE115+VLOOKUP(CC115,Code!$B$2:$C$6,2,FALSE)</f>
        <v>#N/A</v>
      </c>
      <c r="CG115" s="128" t="e">
        <f ca="1">IF(CC115=0,"",IF(I115="F",AC115&amp;" "&amp;VLOOKUP(CF115,Behaviour!D:I,2,FALSE)&amp;" ",AC115&amp;" "&amp;VLOOKUP(CF115,Behaviour!D:I,4,FALSE)&amp;" "))</f>
        <v>#N/A</v>
      </c>
      <c r="CH115" s="89"/>
      <c r="CI115" s="89"/>
      <c r="CJ115" s="266" t="s">
        <v>26</v>
      </c>
      <c r="CK115" s="266"/>
      <c r="CL115" s="89" t="e">
        <f>IF(CJ115=0,"",VLOOKUP(CJ115,Code!$B$59:$D$61,2,FALSE))</f>
        <v>#N/A</v>
      </c>
      <c r="CM115" s="89" t="e">
        <f>IF(CJ115=0,"",VLOOKUP(CJ115,Code!$B$59:$D$61,3,FALSE))</f>
        <v>#N/A</v>
      </c>
      <c r="CN115" s="89" t="e">
        <f t="shared" ca="1" si="78"/>
        <v>#N/A</v>
      </c>
      <c r="CO115" s="89" t="e">
        <f t="shared" ca="1" si="97"/>
        <v>#N/A</v>
      </c>
      <c r="CP115" s="89" t="e">
        <f t="shared" ca="1" si="98"/>
        <v>#N/A</v>
      </c>
      <c r="CQ115" s="89" t="e">
        <f t="shared" ca="1" si="79"/>
        <v>#N/A</v>
      </c>
      <c r="CR115" s="89" t="str">
        <f t="shared" ca="1" si="80"/>
        <v/>
      </c>
      <c r="CS115" s="89"/>
      <c r="CT115" s="89"/>
      <c r="CU115" s="89" t="str">
        <f t="shared" ca="1" si="81"/>
        <v/>
      </c>
      <c r="CV115" s="89"/>
      <c r="CW115" s="89"/>
      <c r="CX115" s="183" t="str">
        <f t="shared" ca="1" si="82"/>
        <v/>
      </c>
      <c r="CY115" s="22" t="e">
        <f t="shared" ca="1" si="83"/>
        <v>#VALUE!</v>
      </c>
      <c r="CZ115" s="22"/>
      <c r="DA115" s="22"/>
      <c r="DB115" s="182" t="s">
        <v>26</v>
      </c>
      <c r="DC115" s="108" t="e">
        <f t="shared" ca="1" si="84"/>
        <v>#VALUE!</v>
      </c>
      <c r="DD115" s="112" t="e">
        <f ca="1">VLOOKUP(Report!DC115,Code!$B$24:$C$32,2,FALSE)</f>
        <v>#VALUE!</v>
      </c>
      <c r="DE115" s="108" t="e">
        <f ca="1">VLOOKUP(Report!DC115,Code!$B$24:$D$32,3,FALSE)</f>
        <v>#VALUE!</v>
      </c>
      <c r="DF115" s="108" t="e">
        <f t="shared" ca="1" si="85"/>
        <v>#VALUE!</v>
      </c>
      <c r="DG115" s="108" t="e">
        <f t="shared" ca="1" si="99"/>
        <v>#VALUE!</v>
      </c>
      <c r="DH115" s="169" t="e">
        <f t="shared" ca="1" si="100"/>
        <v>#VALUE!</v>
      </c>
      <c r="DI115" s="170"/>
      <c r="DJ115" s="170"/>
      <c r="DK115" s="170"/>
      <c r="DL115" s="170"/>
      <c r="DM115" s="88"/>
      <c r="DN115" s="88"/>
      <c r="DO115" s="177" t="s">
        <v>26</v>
      </c>
      <c r="DP115" s="178" t="e">
        <f>VLOOKUP(Report!DO115,Code!$B$40:$D$42,2,FALSE)</f>
        <v>#N/A</v>
      </c>
      <c r="DQ115" s="179" t="e">
        <f>VLOOKUP(Report!DO115,Code!$B$40:$D$42,3,FALSE)</f>
        <v>#N/A</v>
      </c>
      <c r="DR115" s="180" t="e">
        <f t="shared" ca="1" si="90"/>
        <v>#N/A</v>
      </c>
      <c r="DS115" s="221"/>
      <c r="DT115" s="222" t="e">
        <f t="shared" ca="1" si="86"/>
        <v>#N/A</v>
      </c>
      <c r="DU115" s="181" t="s">
        <v>208</v>
      </c>
      <c r="DV115" s="181" t="s">
        <v>208</v>
      </c>
      <c r="DW115" s="181" t="s">
        <v>208</v>
      </c>
      <c r="DX115" s="115" t="str">
        <f t="shared" si="87"/>
        <v/>
      </c>
      <c r="DY115" s="115"/>
      <c r="DZ115" s="115"/>
      <c r="EA115" s="115"/>
      <c r="EB115" s="98"/>
      <c r="EC115" s="98" t="str">
        <f t="shared" si="101"/>
        <v/>
      </c>
      <c r="ED115" s="192" t="str">
        <f t="shared" si="102"/>
        <v/>
      </c>
    </row>
    <row r="116" spans="7:134" s="223" customFormat="1" ht="115.5" hidden="1" customHeight="1" thickTop="1" thickBot="1" x14ac:dyDescent="0.45">
      <c r="G116" s="199"/>
      <c r="H116" s="238"/>
      <c r="I116" s="190"/>
      <c r="J116" s="193"/>
      <c r="K116" s="193"/>
      <c r="L116" s="193"/>
      <c r="M116" s="193"/>
      <c r="N116" s="193"/>
      <c r="O116" s="193"/>
      <c r="P116" s="193"/>
      <c r="Q116" s="193"/>
      <c r="R116" s="193"/>
      <c r="S116" s="193"/>
      <c r="T116" s="90"/>
      <c r="U116" s="95" t="str">
        <f t="shared" si="68"/>
        <v>Type_2</v>
      </c>
      <c r="V116" s="254"/>
      <c r="W116" s="255" t="e">
        <f t="shared" ca="1" si="69"/>
        <v>#N/A</v>
      </c>
      <c r="X116" s="255"/>
      <c r="Y116" s="47" t="e">
        <f t="shared" ca="1" si="70"/>
        <v>#N/A</v>
      </c>
      <c r="Z116" s="47" t="e">
        <f t="shared" ca="1" si="71"/>
        <v>#N/A</v>
      </c>
      <c r="AA116" s="47"/>
      <c r="AB116" s="82" t="str">
        <f t="shared" si="91"/>
        <v>he</v>
      </c>
      <c r="AC116" s="82" t="str">
        <f t="shared" si="92"/>
        <v>He</v>
      </c>
      <c r="AD116" s="82" t="str">
        <f t="shared" si="93"/>
        <v>his</v>
      </c>
      <c r="AE116" s="83" t="str">
        <f t="shared" si="94"/>
        <v>His</v>
      </c>
      <c r="AF116" s="94"/>
      <c r="AG116" s="94"/>
      <c r="AH116" s="191" t="s">
        <v>26</v>
      </c>
      <c r="AI116" s="84" t="e">
        <f>HLOOKUP(Report!AH116,Person!$H$2:$L$3,2,FALSE)</f>
        <v>#N/A</v>
      </c>
      <c r="AJ116" s="85" t="e">
        <f t="shared" ca="1" si="72"/>
        <v>#N/A</v>
      </c>
      <c r="AK116" s="86" t="e">
        <f ca="1">IF(AH116=0,"",AJ116+VLOOKUP(AH116,Code!$B$2:$C$6,2,FALSE))</f>
        <v>#N/A</v>
      </c>
      <c r="AL116" s="143" t="e">
        <f ca="1">IF(AH116=0,"",IF(I116="F",G116&amp;" "&amp;VLOOKUP(AK116,Person!D:I,2,FALSE),G116&amp;" "&amp;VLOOKUP(AK116,Person!D:I,4,FALSE)))</f>
        <v>#N/A</v>
      </c>
      <c r="AM116" s="89"/>
      <c r="AN116" s="89"/>
      <c r="AO116" s="89"/>
      <c r="AP116" s="89"/>
      <c r="AQ116" s="89"/>
      <c r="AR116" s="89"/>
      <c r="AS116" s="88"/>
      <c r="AT116" s="189">
        <v>2</v>
      </c>
      <c r="AU116" s="147" t="str">
        <f>VLOOKUP(AT116,Code!$B$51:$D$55,2,FALSE)</f>
        <v>Behaviour_1</v>
      </c>
      <c r="AV116" s="88">
        <f ca="1">RANDBETWEEN(1,VLOOKUP(AT116,Code!$B$51:$D$55,3,FALSE))</f>
        <v>1</v>
      </c>
      <c r="AW116" s="89"/>
      <c r="AX116" s="143" t="str">
        <f t="shared" ca="1" si="95"/>
        <v xml:space="preserve"> He is always willing to help a classmate who has been unable to grasp a concept as quickly as himself. This demonstrates secure subject understanding.</v>
      </c>
      <c r="AY116" s="88"/>
      <c r="AZ116" s="88"/>
      <c r="BA116" s="188" t="s">
        <v>26</v>
      </c>
      <c r="BB116" s="84" t="e">
        <f>HLOOKUP(Report!BA116,Homework!$I$2:$L$3,2,FALSE)</f>
        <v>#N/A</v>
      </c>
      <c r="BC116" s="85" t="e">
        <f t="shared" ca="1" si="73"/>
        <v>#N/A</v>
      </c>
      <c r="BD116" s="86" t="e">
        <f ca="1">IF(BA116=0,"",BC116+VLOOKUP(BA116,Code!$B$2:$C$6,2,FALSE))</f>
        <v>#N/A</v>
      </c>
      <c r="BE116" s="86" t="e">
        <f ca="1">IF(AND(VLOOKUP(BD116,Homework!D:J,2,FALSE)="'s ",RIGHT(G116,1)="s"),"' ",IF(VLOOKUP(BD116,Homework!D:J,2,FALSE)="'s ","'s "," "))</f>
        <v>#N/A</v>
      </c>
      <c r="BF116" s="87" t="e">
        <f ca="1">IF(BA116=0,"",IF(I116="F"," "&amp;G116&amp;BE116&amp;VLOOKUP(BD116,Homework!D:J,3,FALSE)," "&amp;G116&amp;BE116&amp;VLOOKUP(BD116,Homework!D:J,5,FALSE)))</f>
        <v>#N/A</v>
      </c>
      <c r="BG116" s="87"/>
      <c r="BH116" s="87"/>
      <c r="BI116" s="87"/>
      <c r="BJ116" s="87"/>
      <c r="BK116" s="87"/>
      <c r="BL116" s="87"/>
      <c r="BM116" s="88"/>
      <c r="BN116" s="88"/>
      <c r="BO116" s="184" t="s">
        <v>26</v>
      </c>
      <c r="BP116" s="185" t="e">
        <f>VLOOKUP(BO116,Code!$B$45:$D$48,2,FALSE)</f>
        <v>#N/A</v>
      </c>
      <c r="BQ116" s="186" t="e">
        <f>VLOOKUP(BO116,Code!$B$45:$D$48,3,FALSE)</f>
        <v>#N/A</v>
      </c>
      <c r="BR116" s="186" t="e">
        <f t="shared" ca="1" si="74"/>
        <v>#N/A</v>
      </c>
      <c r="BS116" s="186"/>
      <c r="BT116" s="187" t="s">
        <v>219</v>
      </c>
      <c r="BU116" s="187" t="s">
        <v>220</v>
      </c>
      <c r="BV116" s="187" t="s">
        <v>225</v>
      </c>
      <c r="BW116" s="195"/>
      <c r="BX116" s="195"/>
      <c r="BY116" s="157" t="str">
        <f t="shared" ca="1" si="75"/>
        <v/>
      </c>
      <c r="BZ116" s="157" t="str">
        <f t="shared" ca="1" si="76"/>
        <v/>
      </c>
      <c r="CA116" s="132" t="str">
        <f t="shared" ca="1" si="96"/>
        <v xml:space="preserve"> </v>
      </c>
      <c r="CB116" s="88"/>
      <c r="CC116" s="124">
        <v>108</v>
      </c>
      <c r="CD116" s="125" t="e">
        <f>HLOOKUP(Report!CC116,Behaviour!$H$2:$K$3,2,FALSE)</f>
        <v>#N/A</v>
      </c>
      <c r="CE116" s="126" t="e">
        <f t="shared" ca="1" si="77"/>
        <v>#N/A</v>
      </c>
      <c r="CF116" s="127" t="e">
        <f ca="1">CE116+VLOOKUP(CC116,Code!$B$2:$C$6,2,FALSE)</f>
        <v>#N/A</v>
      </c>
      <c r="CG116" s="128" t="e">
        <f ca="1">IF(CC116=0,"",IF(I116="F",AC116&amp;" "&amp;VLOOKUP(CF116,Behaviour!D:I,2,FALSE)&amp;" ",AC116&amp;" "&amp;VLOOKUP(CF116,Behaviour!D:I,4,FALSE)&amp;" "))</f>
        <v>#N/A</v>
      </c>
      <c r="CH116" s="89"/>
      <c r="CI116" s="89"/>
      <c r="CJ116" s="266" t="s">
        <v>26</v>
      </c>
      <c r="CK116" s="266"/>
      <c r="CL116" s="89" t="e">
        <f>IF(CJ116=0,"",VLOOKUP(CJ116,Code!$B$59:$D$61,2,FALSE))</f>
        <v>#N/A</v>
      </c>
      <c r="CM116" s="89" t="e">
        <f>IF(CJ116=0,"",VLOOKUP(CJ116,Code!$B$59:$D$61,3,FALSE))</f>
        <v>#N/A</v>
      </c>
      <c r="CN116" s="89" t="e">
        <f t="shared" ca="1" si="78"/>
        <v>#N/A</v>
      </c>
      <c r="CO116" s="89" t="e">
        <f t="shared" ca="1" si="97"/>
        <v>#N/A</v>
      </c>
      <c r="CP116" s="89" t="e">
        <f t="shared" ca="1" si="98"/>
        <v>#N/A</v>
      </c>
      <c r="CQ116" s="89" t="e">
        <f t="shared" ca="1" si="79"/>
        <v>#N/A</v>
      </c>
      <c r="CR116" s="89" t="str">
        <f t="shared" ca="1" si="80"/>
        <v/>
      </c>
      <c r="CS116" s="89"/>
      <c r="CT116" s="89"/>
      <c r="CU116" s="89" t="str">
        <f t="shared" ca="1" si="81"/>
        <v/>
      </c>
      <c r="CV116" s="89"/>
      <c r="CW116" s="89"/>
      <c r="CX116" s="183" t="str">
        <f t="shared" ca="1" si="82"/>
        <v/>
      </c>
      <c r="CY116" s="22" t="e">
        <f t="shared" ca="1" si="83"/>
        <v>#VALUE!</v>
      </c>
      <c r="CZ116" s="22"/>
      <c r="DA116" s="22"/>
      <c r="DB116" s="182" t="s">
        <v>26</v>
      </c>
      <c r="DC116" s="108" t="e">
        <f t="shared" ca="1" si="84"/>
        <v>#VALUE!</v>
      </c>
      <c r="DD116" s="112" t="e">
        <f ca="1">VLOOKUP(Report!DC116,Code!$B$24:$C$32,2,FALSE)</f>
        <v>#VALUE!</v>
      </c>
      <c r="DE116" s="108" t="e">
        <f ca="1">VLOOKUP(Report!DC116,Code!$B$24:$D$32,3,FALSE)</f>
        <v>#VALUE!</v>
      </c>
      <c r="DF116" s="108" t="e">
        <f t="shared" ca="1" si="85"/>
        <v>#VALUE!</v>
      </c>
      <c r="DG116" s="108" t="e">
        <f t="shared" ca="1" si="99"/>
        <v>#VALUE!</v>
      </c>
      <c r="DH116" s="169" t="e">
        <f t="shared" ca="1" si="100"/>
        <v>#VALUE!</v>
      </c>
      <c r="DI116" s="170"/>
      <c r="DJ116" s="170"/>
      <c r="DK116" s="170"/>
      <c r="DL116" s="170"/>
      <c r="DM116" s="88"/>
      <c r="DN116" s="88"/>
      <c r="DO116" s="177" t="s">
        <v>26</v>
      </c>
      <c r="DP116" s="178" t="e">
        <f>VLOOKUP(Report!DO116,Code!$B$40:$D$42,2,FALSE)</f>
        <v>#N/A</v>
      </c>
      <c r="DQ116" s="179" t="e">
        <f>VLOOKUP(Report!DO116,Code!$B$40:$D$42,3,FALSE)</f>
        <v>#N/A</v>
      </c>
      <c r="DR116" s="180" t="e">
        <f t="shared" ca="1" si="90"/>
        <v>#N/A</v>
      </c>
      <c r="DS116" s="221"/>
      <c r="DT116" s="222" t="e">
        <f t="shared" ca="1" si="86"/>
        <v>#N/A</v>
      </c>
      <c r="DU116" s="181" t="s">
        <v>208</v>
      </c>
      <c r="DV116" s="181" t="s">
        <v>208</v>
      </c>
      <c r="DW116" s="181" t="s">
        <v>208</v>
      </c>
      <c r="DX116" s="115" t="str">
        <f t="shared" si="87"/>
        <v/>
      </c>
      <c r="DY116" s="115"/>
      <c r="DZ116" s="115"/>
      <c r="EA116" s="115"/>
      <c r="EB116" s="98"/>
      <c r="EC116" s="98" t="str">
        <f t="shared" si="101"/>
        <v/>
      </c>
      <c r="ED116" s="192" t="str">
        <f t="shared" si="102"/>
        <v/>
      </c>
    </row>
    <row r="117" spans="7:134" s="223" customFormat="1" ht="115.5" hidden="1" customHeight="1" thickTop="1" thickBot="1" x14ac:dyDescent="0.45">
      <c r="G117" s="199"/>
      <c r="H117" s="238"/>
      <c r="I117" s="190"/>
      <c r="J117" s="193"/>
      <c r="K117" s="193"/>
      <c r="L117" s="193"/>
      <c r="M117" s="193"/>
      <c r="N117" s="193"/>
      <c r="O117" s="193"/>
      <c r="P117" s="193"/>
      <c r="Q117" s="193"/>
      <c r="R117" s="193"/>
      <c r="S117" s="193"/>
      <c r="T117" s="90"/>
      <c r="U117" s="95" t="str">
        <f t="shared" si="68"/>
        <v>Type_2</v>
      </c>
      <c r="V117" s="254"/>
      <c r="W117" s="255" t="e">
        <f t="shared" ca="1" si="69"/>
        <v>#N/A</v>
      </c>
      <c r="X117" s="255"/>
      <c r="Y117" s="47" t="e">
        <f t="shared" ca="1" si="70"/>
        <v>#N/A</v>
      </c>
      <c r="Z117" s="47" t="e">
        <f t="shared" ca="1" si="71"/>
        <v>#N/A</v>
      </c>
      <c r="AA117" s="47"/>
      <c r="AB117" s="82" t="str">
        <f t="shared" si="91"/>
        <v>he</v>
      </c>
      <c r="AC117" s="82" t="str">
        <f t="shared" si="92"/>
        <v>He</v>
      </c>
      <c r="AD117" s="82" t="str">
        <f t="shared" si="93"/>
        <v>his</v>
      </c>
      <c r="AE117" s="83" t="str">
        <f t="shared" si="94"/>
        <v>His</v>
      </c>
      <c r="AF117" s="94"/>
      <c r="AG117" s="94"/>
      <c r="AH117" s="191" t="s">
        <v>26</v>
      </c>
      <c r="AI117" s="84" t="e">
        <f>HLOOKUP(Report!AH117,Person!$H$2:$L$3,2,FALSE)</f>
        <v>#N/A</v>
      </c>
      <c r="AJ117" s="85" t="e">
        <f t="shared" ca="1" si="72"/>
        <v>#N/A</v>
      </c>
      <c r="AK117" s="86" t="e">
        <f ca="1">IF(AH117=0,"",AJ117+VLOOKUP(AH117,Code!$B$2:$C$6,2,FALSE))</f>
        <v>#N/A</v>
      </c>
      <c r="AL117" s="143" t="e">
        <f ca="1">IF(AH117=0,"",IF(I117="F",G117&amp;" "&amp;VLOOKUP(AK117,Person!D:I,2,FALSE),G117&amp;" "&amp;VLOOKUP(AK117,Person!D:I,4,FALSE)))</f>
        <v>#N/A</v>
      </c>
      <c r="AM117" s="89"/>
      <c r="AN117" s="89"/>
      <c r="AO117" s="89"/>
      <c r="AP117" s="89"/>
      <c r="AQ117" s="89"/>
      <c r="AR117" s="89"/>
      <c r="AS117" s="88"/>
      <c r="AT117" s="189">
        <v>2</v>
      </c>
      <c r="AU117" s="147" t="str">
        <f>VLOOKUP(AT117,Code!$B$51:$D$55,2,FALSE)</f>
        <v>Behaviour_1</v>
      </c>
      <c r="AV117" s="88">
        <f ca="1">RANDBETWEEN(1,VLOOKUP(AT117,Code!$B$51:$D$55,3,FALSE))</f>
        <v>3</v>
      </c>
      <c r="AW117" s="89"/>
      <c r="AX117" s="143" t="str">
        <f t="shared" ca="1" si="95"/>
        <v xml:space="preserve"> He shows good citizenship by assisting other students find errors in their work. This demonstrates secure subject understanding.</v>
      </c>
      <c r="AY117" s="88"/>
      <c r="AZ117" s="88"/>
      <c r="BA117" s="188" t="s">
        <v>26</v>
      </c>
      <c r="BB117" s="84" t="e">
        <f>HLOOKUP(Report!BA117,Homework!$I$2:$L$3,2,FALSE)</f>
        <v>#N/A</v>
      </c>
      <c r="BC117" s="85" t="e">
        <f t="shared" ca="1" si="73"/>
        <v>#N/A</v>
      </c>
      <c r="BD117" s="86" t="e">
        <f ca="1">IF(BA117=0,"",BC117+VLOOKUP(BA117,Code!$B$2:$C$6,2,FALSE))</f>
        <v>#N/A</v>
      </c>
      <c r="BE117" s="86" t="e">
        <f ca="1">IF(AND(VLOOKUP(BD117,Homework!D:J,2,FALSE)="'s ",RIGHT(G117,1)="s"),"' ",IF(VLOOKUP(BD117,Homework!D:J,2,FALSE)="'s ","'s "," "))</f>
        <v>#N/A</v>
      </c>
      <c r="BF117" s="87" t="e">
        <f ca="1">IF(BA117=0,"",IF(I117="F"," "&amp;G117&amp;BE117&amp;VLOOKUP(BD117,Homework!D:J,3,FALSE)," "&amp;G117&amp;BE117&amp;VLOOKUP(BD117,Homework!D:J,5,FALSE)))</f>
        <v>#N/A</v>
      </c>
      <c r="BG117" s="87"/>
      <c r="BH117" s="87"/>
      <c r="BI117" s="87"/>
      <c r="BJ117" s="87"/>
      <c r="BK117" s="87"/>
      <c r="BL117" s="87"/>
      <c r="BM117" s="88"/>
      <c r="BN117" s="88"/>
      <c r="BO117" s="184" t="s">
        <v>26</v>
      </c>
      <c r="BP117" s="185" t="e">
        <f>VLOOKUP(BO117,Code!$B$45:$D$48,2,FALSE)</f>
        <v>#N/A</v>
      </c>
      <c r="BQ117" s="186" t="e">
        <f>VLOOKUP(BO117,Code!$B$45:$D$48,3,FALSE)</f>
        <v>#N/A</v>
      </c>
      <c r="BR117" s="186" t="e">
        <f t="shared" ca="1" si="74"/>
        <v>#N/A</v>
      </c>
      <c r="BS117" s="186"/>
      <c r="BT117" s="187" t="s">
        <v>219</v>
      </c>
      <c r="BU117" s="187" t="s">
        <v>220</v>
      </c>
      <c r="BV117" s="187" t="s">
        <v>225</v>
      </c>
      <c r="BW117" s="195"/>
      <c r="BX117" s="195"/>
      <c r="BY117" s="157" t="str">
        <f t="shared" ca="1" si="75"/>
        <v/>
      </c>
      <c r="BZ117" s="157" t="str">
        <f t="shared" ca="1" si="76"/>
        <v/>
      </c>
      <c r="CA117" s="132" t="str">
        <f t="shared" ca="1" si="96"/>
        <v xml:space="preserve"> </v>
      </c>
      <c r="CB117" s="88"/>
      <c r="CC117" s="124">
        <v>109</v>
      </c>
      <c r="CD117" s="125" t="e">
        <f>HLOOKUP(Report!CC117,Behaviour!$H$2:$K$3,2,FALSE)</f>
        <v>#N/A</v>
      </c>
      <c r="CE117" s="126" t="e">
        <f t="shared" ca="1" si="77"/>
        <v>#N/A</v>
      </c>
      <c r="CF117" s="127" t="e">
        <f ca="1">CE117+VLOOKUP(CC117,Code!$B$2:$C$6,2,FALSE)</f>
        <v>#N/A</v>
      </c>
      <c r="CG117" s="128" t="e">
        <f ca="1">IF(CC117=0,"",IF(I117="F",AC117&amp;" "&amp;VLOOKUP(CF117,Behaviour!D:I,2,FALSE)&amp;" ",AC117&amp;" "&amp;VLOOKUP(CF117,Behaviour!D:I,4,FALSE)&amp;" "))</f>
        <v>#N/A</v>
      </c>
      <c r="CH117" s="89"/>
      <c r="CI117" s="89"/>
      <c r="CJ117" s="266" t="s">
        <v>26</v>
      </c>
      <c r="CK117" s="266"/>
      <c r="CL117" s="89" t="e">
        <f>IF(CJ117=0,"",VLOOKUP(CJ117,Code!$B$59:$D$61,2,FALSE))</f>
        <v>#N/A</v>
      </c>
      <c r="CM117" s="89" t="e">
        <f>IF(CJ117=0,"",VLOOKUP(CJ117,Code!$B$59:$D$61,3,FALSE))</f>
        <v>#N/A</v>
      </c>
      <c r="CN117" s="89" t="e">
        <f t="shared" ca="1" si="78"/>
        <v>#N/A</v>
      </c>
      <c r="CO117" s="89" t="e">
        <f t="shared" ca="1" si="97"/>
        <v>#N/A</v>
      </c>
      <c r="CP117" s="89" t="e">
        <f t="shared" ca="1" si="98"/>
        <v>#N/A</v>
      </c>
      <c r="CQ117" s="89" t="e">
        <f t="shared" ca="1" si="79"/>
        <v>#N/A</v>
      </c>
      <c r="CR117" s="89" t="str">
        <f t="shared" ca="1" si="80"/>
        <v/>
      </c>
      <c r="CS117" s="89"/>
      <c r="CT117" s="89"/>
      <c r="CU117" s="89" t="str">
        <f t="shared" ca="1" si="81"/>
        <v/>
      </c>
      <c r="CV117" s="89"/>
      <c r="CW117" s="89"/>
      <c r="CX117" s="183" t="str">
        <f t="shared" ca="1" si="82"/>
        <v/>
      </c>
      <c r="CY117" s="22" t="e">
        <f t="shared" ca="1" si="83"/>
        <v>#VALUE!</v>
      </c>
      <c r="CZ117" s="22"/>
      <c r="DA117" s="22"/>
      <c r="DB117" s="182" t="s">
        <v>26</v>
      </c>
      <c r="DC117" s="108" t="e">
        <f t="shared" ca="1" si="84"/>
        <v>#VALUE!</v>
      </c>
      <c r="DD117" s="112" t="e">
        <f ca="1">VLOOKUP(Report!DC117,Code!$B$24:$C$32,2,FALSE)</f>
        <v>#VALUE!</v>
      </c>
      <c r="DE117" s="108" t="e">
        <f ca="1">VLOOKUP(Report!DC117,Code!$B$24:$D$32,3,FALSE)</f>
        <v>#VALUE!</v>
      </c>
      <c r="DF117" s="108" t="e">
        <f t="shared" ca="1" si="85"/>
        <v>#VALUE!</v>
      </c>
      <c r="DG117" s="108" t="e">
        <f t="shared" ca="1" si="99"/>
        <v>#VALUE!</v>
      </c>
      <c r="DH117" s="169" t="e">
        <f t="shared" ca="1" si="100"/>
        <v>#VALUE!</v>
      </c>
      <c r="DI117" s="170"/>
      <c r="DJ117" s="170"/>
      <c r="DK117" s="170"/>
      <c r="DL117" s="170"/>
      <c r="DM117" s="88"/>
      <c r="DN117" s="88"/>
      <c r="DO117" s="177" t="s">
        <v>26</v>
      </c>
      <c r="DP117" s="178" t="e">
        <f>VLOOKUP(Report!DO117,Code!$B$40:$D$42,2,FALSE)</f>
        <v>#N/A</v>
      </c>
      <c r="DQ117" s="179" t="e">
        <f>VLOOKUP(Report!DO117,Code!$B$40:$D$42,3,FALSE)</f>
        <v>#N/A</v>
      </c>
      <c r="DR117" s="180" t="e">
        <f t="shared" ca="1" si="90"/>
        <v>#N/A</v>
      </c>
      <c r="DS117" s="221"/>
      <c r="DT117" s="222" t="e">
        <f t="shared" ca="1" si="86"/>
        <v>#N/A</v>
      </c>
      <c r="DU117" s="181" t="s">
        <v>208</v>
      </c>
      <c r="DV117" s="181" t="s">
        <v>208</v>
      </c>
      <c r="DW117" s="181" t="s">
        <v>208</v>
      </c>
      <c r="DX117" s="115" t="str">
        <f t="shared" si="87"/>
        <v/>
      </c>
      <c r="DY117" s="115"/>
      <c r="DZ117" s="115"/>
      <c r="EA117" s="115"/>
      <c r="EB117" s="98"/>
      <c r="EC117" s="98" t="str">
        <f t="shared" si="101"/>
        <v/>
      </c>
      <c r="ED117" s="192" t="str">
        <f t="shared" si="102"/>
        <v/>
      </c>
    </row>
    <row r="118" spans="7:134" s="223" customFormat="1" ht="115.5" hidden="1" customHeight="1" thickTop="1" thickBot="1" x14ac:dyDescent="0.45">
      <c r="G118" s="199"/>
      <c r="H118" s="238"/>
      <c r="I118" s="190"/>
      <c r="J118" s="193"/>
      <c r="K118" s="193"/>
      <c r="L118" s="193"/>
      <c r="M118" s="193"/>
      <c r="N118" s="193"/>
      <c r="O118" s="193"/>
      <c r="P118" s="193"/>
      <c r="Q118" s="193"/>
      <c r="R118" s="193"/>
      <c r="S118" s="193"/>
      <c r="T118" s="90"/>
      <c r="U118" s="95" t="str">
        <f t="shared" si="68"/>
        <v>Type_2</v>
      </c>
      <c r="V118" s="254"/>
      <c r="W118" s="255" t="e">
        <f t="shared" ca="1" si="69"/>
        <v>#N/A</v>
      </c>
      <c r="X118" s="255"/>
      <c r="Y118" s="47" t="e">
        <f t="shared" ca="1" si="70"/>
        <v>#N/A</v>
      </c>
      <c r="Z118" s="47" t="e">
        <f t="shared" ca="1" si="71"/>
        <v>#N/A</v>
      </c>
      <c r="AA118" s="47"/>
      <c r="AB118" s="82" t="str">
        <f t="shared" si="91"/>
        <v>he</v>
      </c>
      <c r="AC118" s="82" t="str">
        <f t="shared" si="92"/>
        <v>He</v>
      </c>
      <c r="AD118" s="82" t="str">
        <f t="shared" si="93"/>
        <v>his</v>
      </c>
      <c r="AE118" s="83" t="str">
        <f t="shared" si="94"/>
        <v>His</v>
      </c>
      <c r="AF118" s="94"/>
      <c r="AG118" s="94"/>
      <c r="AH118" s="191" t="s">
        <v>26</v>
      </c>
      <c r="AI118" s="84" t="e">
        <f>HLOOKUP(Report!AH118,Person!$H$2:$L$3,2,FALSE)</f>
        <v>#N/A</v>
      </c>
      <c r="AJ118" s="85" t="e">
        <f t="shared" ca="1" si="72"/>
        <v>#N/A</v>
      </c>
      <c r="AK118" s="86" t="e">
        <f ca="1">IF(AH118=0,"",AJ118+VLOOKUP(AH118,Code!$B$2:$C$6,2,FALSE))</f>
        <v>#N/A</v>
      </c>
      <c r="AL118" s="143" t="e">
        <f ca="1">IF(AH118=0,"",IF(I118="F",G118&amp;" "&amp;VLOOKUP(AK118,Person!D:I,2,FALSE),G118&amp;" "&amp;VLOOKUP(AK118,Person!D:I,4,FALSE)))</f>
        <v>#N/A</v>
      </c>
      <c r="AM118" s="89"/>
      <c r="AN118" s="89"/>
      <c r="AO118" s="89"/>
      <c r="AP118" s="89"/>
      <c r="AQ118" s="89"/>
      <c r="AR118" s="89"/>
      <c r="AS118" s="88"/>
      <c r="AT118" s="189">
        <v>2</v>
      </c>
      <c r="AU118" s="147" t="str">
        <f>VLOOKUP(AT118,Code!$B$51:$D$55,2,FALSE)</f>
        <v>Behaviour_1</v>
      </c>
      <c r="AV118" s="88">
        <f ca="1">RANDBETWEEN(1,VLOOKUP(AT118,Code!$B$51:$D$55,3,FALSE))</f>
        <v>3</v>
      </c>
      <c r="AW118" s="89"/>
      <c r="AX118" s="143" t="str">
        <f t="shared" ca="1" si="95"/>
        <v xml:space="preserve"> He shows good citizenship by assisting other students find errors in their work. This demonstrates secure subject understanding.</v>
      </c>
      <c r="AY118" s="88"/>
      <c r="AZ118" s="88"/>
      <c r="BA118" s="188" t="s">
        <v>26</v>
      </c>
      <c r="BB118" s="84" t="e">
        <f>HLOOKUP(Report!BA118,Homework!$I$2:$L$3,2,FALSE)</f>
        <v>#N/A</v>
      </c>
      <c r="BC118" s="85" t="e">
        <f t="shared" ca="1" si="73"/>
        <v>#N/A</v>
      </c>
      <c r="BD118" s="86" t="e">
        <f ca="1">IF(BA118=0,"",BC118+VLOOKUP(BA118,Code!$B$2:$C$6,2,FALSE))</f>
        <v>#N/A</v>
      </c>
      <c r="BE118" s="86" t="e">
        <f ca="1">IF(AND(VLOOKUP(BD118,Homework!D:J,2,FALSE)="'s ",RIGHT(G118,1)="s"),"' ",IF(VLOOKUP(BD118,Homework!D:J,2,FALSE)="'s ","'s "," "))</f>
        <v>#N/A</v>
      </c>
      <c r="BF118" s="87" t="e">
        <f ca="1">IF(BA118=0,"",IF(I118="F"," "&amp;G118&amp;BE118&amp;VLOOKUP(BD118,Homework!D:J,3,FALSE)," "&amp;G118&amp;BE118&amp;VLOOKUP(BD118,Homework!D:J,5,FALSE)))</f>
        <v>#N/A</v>
      </c>
      <c r="BG118" s="87"/>
      <c r="BH118" s="87"/>
      <c r="BI118" s="87"/>
      <c r="BJ118" s="87"/>
      <c r="BK118" s="87"/>
      <c r="BL118" s="87"/>
      <c r="BM118" s="88"/>
      <c r="BN118" s="88"/>
      <c r="BO118" s="184" t="s">
        <v>26</v>
      </c>
      <c r="BP118" s="185" t="e">
        <f>VLOOKUP(BO118,Code!$B$45:$D$48,2,FALSE)</f>
        <v>#N/A</v>
      </c>
      <c r="BQ118" s="186" t="e">
        <f>VLOOKUP(BO118,Code!$B$45:$D$48,3,FALSE)</f>
        <v>#N/A</v>
      </c>
      <c r="BR118" s="186" t="e">
        <f t="shared" ca="1" si="74"/>
        <v>#N/A</v>
      </c>
      <c r="BS118" s="186"/>
      <c r="BT118" s="187" t="s">
        <v>219</v>
      </c>
      <c r="BU118" s="187" t="s">
        <v>220</v>
      </c>
      <c r="BV118" s="187" t="s">
        <v>225</v>
      </c>
      <c r="BW118" s="195"/>
      <c r="BX118" s="195"/>
      <c r="BY118" s="157" t="str">
        <f t="shared" ca="1" si="75"/>
        <v/>
      </c>
      <c r="BZ118" s="157" t="str">
        <f t="shared" ca="1" si="76"/>
        <v/>
      </c>
      <c r="CA118" s="132" t="str">
        <f t="shared" ca="1" si="96"/>
        <v xml:space="preserve"> </v>
      </c>
      <c r="CB118" s="88"/>
      <c r="CC118" s="124">
        <v>110</v>
      </c>
      <c r="CD118" s="125" t="e">
        <f>HLOOKUP(Report!CC118,Behaviour!$H$2:$K$3,2,FALSE)</f>
        <v>#N/A</v>
      </c>
      <c r="CE118" s="126" t="e">
        <f t="shared" ca="1" si="77"/>
        <v>#N/A</v>
      </c>
      <c r="CF118" s="127" t="e">
        <f ca="1">CE118+VLOOKUP(CC118,Code!$B$2:$C$6,2,FALSE)</f>
        <v>#N/A</v>
      </c>
      <c r="CG118" s="128" t="e">
        <f ca="1">IF(CC118=0,"",IF(I118="F",AC118&amp;" "&amp;VLOOKUP(CF118,Behaviour!D:I,2,FALSE)&amp;" ",AC118&amp;" "&amp;VLOOKUP(CF118,Behaviour!D:I,4,FALSE)&amp;" "))</f>
        <v>#N/A</v>
      </c>
      <c r="CH118" s="89"/>
      <c r="CI118" s="89"/>
      <c r="CJ118" s="266" t="s">
        <v>26</v>
      </c>
      <c r="CK118" s="266"/>
      <c r="CL118" s="89" t="e">
        <f>IF(CJ118=0,"",VLOOKUP(CJ118,Code!$B$59:$D$61,2,FALSE))</f>
        <v>#N/A</v>
      </c>
      <c r="CM118" s="89" t="e">
        <f>IF(CJ118=0,"",VLOOKUP(CJ118,Code!$B$59:$D$61,3,FALSE))</f>
        <v>#N/A</v>
      </c>
      <c r="CN118" s="89" t="e">
        <f t="shared" ca="1" si="78"/>
        <v>#N/A</v>
      </c>
      <c r="CO118" s="89" t="e">
        <f t="shared" ca="1" si="97"/>
        <v>#N/A</v>
      </c>
      <c r="CP118" s="89" t="e">
        <f t="shared" ca="1" si="98"/>
        <v>#N/A</v>
      </c>
      <c r="CQ118" s="89" t="e">
        <f t="shared" ca="1" si="79"/>
        <v>#N/A</v>
      </c>
      <c r="CR118" s="89" t="str">
        <f t="shared" ca="1" si="80"/>
        <v/>
      </c>
      <c r="CS118" s="89"/>
      <c r="CT118" s="89"/>
      <c r="CU118" s="89" t="str">
        <f t="shared" ca="1" si="81"/>
        <v/>
      </c>
      <c r="CV118" s="89"/>
      <c r="CW118" s="89"/>
      <c r="CX118" s="183" t="str">
        <f t="shared" ca="1" si="82"/>
        <v/>
      </c>
      <c r="CY118" s="22" t="e">
        <f t="shared" ca="1" si="83"/>
        <v>#VALUE!</v>
      </c>
      <c r="CZ118" s="22"/>
      <c r="DA118" s="22"/>
      <c r="DB118" s="182" t="s">
        <v>26</v>
      </c>
      <c r="DC118" s="108" t="e">
        <f t="shared" ca="1" si="84"/>
        <v>#VALUE!</v>
      </c>
      <c r="DD118" s="112" t="e">
        <f ca="1">VLOOKUP(Report!DC118,Code!$B$24:$C$32,2,FALSE)</f>
        <v>#VALUE!</v>
      </c>
      <c r="DE118" s="108" t="e">
        <f ca="1">VLOOKUP(Report!DC118,Code!$B$24:$D$32,3,FALSE)</f>
        <v>#VALUE!</v>
      </c>
      <c r="DF118" s="108" t="e">
        <f t="shared" ca="1" si="85"/>
        <v>#VALUE!</v>
      </c>
      <c r="DG118" s="108" t="e">
        <f t="shared" ca="1" si="99"/>
        <v>#VALUE!</v>
      </c>
      <c r="DH118" s="169" t="e">
        <f t="shared" ca="1" si="100"/>
        <v>#VALUE!</v>
      </c>
      <c r="DI118" s="170"/>
      <c r="DJ118" s="170"/>
      <c r="DK118" s="170"/>
      <c r="DL118" s="170"/>
      <c r="DM118" s="88"/>
      <c r="DN118" s="88"/>
      <c r="DO118" s="177" t="s">
        <v>26</v>
      </c>
      <c r="DP118" s="178" t="e">
        <f>VLOOKUP(Report!DO118,Code!$B$40:$D$42,2,FALSE)</f>
        <v>#N/A</v>
      </c>
      <c r="DQ118" s="179" t="e">
        <f>VLOOKUP(Report!DO118,Code!$B$40:$D$42,3,FALSE)</f>
        <v>#N/A</v>
      </c>
      <c r="DR118" s="180" t="e">
        <f t="shared" ca="1" si="90"/>
        <v>#N/A</v>
      </c>
      <c r="DS118" s="221"/>
      <c r="DT118" s="222" t="e">
        <f t="shared" ca="1" si="86"/>
        <v>#N/A</v>
      </c>
      <c r="DU118" s="181" t="s">
        <v>208</v>
      </c>
      <c r="DV118" s="181" t="s">
        <v>208</v>
      </c>
      <c r="DW118" s="181" t="s">
        <v>208</v>
      </c>
      <c r="DX118" s="115" t="str">
        <f t="shared" si="87"/>
        <v/>
      </c>
      <c r="DY118" s="115"/>
      <c r="DZ118" s="115"/>
      <c r="EA118" s="115"/>
      <c r="EB118" s="98"/>
      <c r="EC118" s="98" t="str">
        <f t="shared" si="101"/>
        <v/>
      </c>
      <c r="ED118" s="192" t="str">
        <f t="shared" si="102"/>
        <v/>
      </c>
    </row>
    <row r="119" spans="7:134" s="223" customFormat="1" ht="115.5" hidden="1" customHeight="1" thickTop="1" thickBot="1" x14ac:dyDescent="0.45">
      <c r="G119" s="199"/>
      <c r="H119" s="238"/>
      <c r="I119" s="190"/>
      <c r="J119" s="193"/>
      <c r="K119" s="193"/>
      <c r="L119" s="193"/>
      <c r="M119" s="193"/>
      <c r="N119" s="193"/>
      <c r="O119" s="193"/>
      <c r="P119" s="193"/>
      <c r="Q119" s="193"/>
      <c r="R119" s="193"/>
      <c r="S119" s="193"/>
      <c r="T119" s="90"/>
      <c r="U119" s="95" t="str">
        <f t="shared" si="68"/>
        <v>Type_2</v>
      </c>
      <c r="V119" s="254"/>
      <c r="W119" s="255" t="e">
        <f t="shared" ca="1" si="69"/>
        <v>#N/A</v>
      </c>
      <c r="X119" s="255"/>
      <c r="Y119" s="47" t="e">
        <f t="shared" ca="1" si="70"/>
        <v>#N/A</v>
      </c>
      <c r="Z119" s="47" t="e">
        <f t="shared" ca="1" si="71"/>
        <v>#N/A</v>
      </c>
      <c r="AA119" s="47"/>
      <c r="AB119" s="82" t="str">
        <f t="shared" si="91"/>
        <v>he</v>
      </c>
      <c r="AC119" s="82" t="str">
        <f t="shared" si="92"/>
        <v>He</v>
      </c>
      <c r="AD119" s="82" t="str">
        <f t="shared" si="93"/>
        <v>his</v>
      </c>
      <c r="AE119" s="83" t="str">
        <f t="shared" si="94"/>
        <v>His</v>
      </c>
      <c r="AF119" s="94"/>
      <c r="AG119" s="94"/>
      <c r="AH119" s="191" t="s">
        <v>26</v>
      </c>
      <c r="AI119" s="84" t="e">
        <f>HLOOKUP(Report!AH119,Person!$H$2:$L$3,2,FALSE)</f>
        <v>#N/A</v>
      </c>
      <c r="AJ119" s="85" t="e">
        <f t="shared" ca="1" si="72"/>
        <v>#N/A</v>
      </c>
      <c r="AK119" s="86" t="e">
        <f ca="1">IF(AH119=0,"",AJ119+VLOOKUP(AH119,Code!$B$2:$C$6,2,FALSE))</f>
        <v>#N/A</v>
      </c>
      <c r="AL119" s="143" t="e">
        <f ca="1">IF(AH119=0,"",IF(I119="F",G119&amp;" "&amp;VLOOKUP(AK119,Person!D:I,2,FALSE),G119&amp;" "&amp;VLOOKUP(AK119,Person!D:I,4,FALSE)))</f>
        <v>#N/A</v>
      </c>
      <c r="AM119" s="89"/>
      <c r="AN119" s="89"/>
      <c r="AO119" s="89"/>
      <c r="AP119" s="89"/>
      <c r="AQ119" s="89"/>
      <c r="AR119" s="89"/>
      <c r="AS119" s="88"/>
      <c r="AT119" s="189">
        <v>2</v>
      </c>
      <c r="AU119" s="147" t="str">
        <f>VLOOKUP(AT119,Code!$B$51:$D$55,2,FALSE)</f>
        <v>Behaviour_1</v>
      </c>
      <c r="AV119" s="88">
        <f ca="1">RANDBETWEEN(1,VLOOKUP(AT119,Code!$B$51:$D$55,3,FALSE))</f>
        <v>1</v>
      </c>
      <c r="AW119" s="89"/>
      <c r="AX119" s="143" t="str">
        <f t="shared" ca="1" si="95"/>
        <v xml:space="preserve"> He is always willing to help a classmate who has been unable to grasp a concept as quickly as himself. This demonstrates secure subject understanding.</v>
      </c>
      <c r="AY119" s="88"/>
      <c r="AZ119" s="88"/>
      <c r="BA119" s="188" t="s">
        <v>26</v>
      </c>
      <c r="BB119" s="84" t="e">
        <f>HLOOKUP(Report!BA119,Homework!$I$2:$L$3,2,FALSE)</f>
        <v>#N/A</v>
      </c>
      <c r="BC119" s="85" t="e">
        <f t="shared" ca="1" si="73"/>
        <v>#N/A</v>
      </c>
      <c r="BD119" s="86" t="e">
        <f ca="1">IF(BA119=0,"",BC119+VLOOKUP(BA119,Code!$B$2:$C$6,2,FALSE))</f>
        <v>#N/A</v>
      </c>
      <c r="BE119" s="86" t="e">
        <f ca="1">IF(AND(VLOOKUP(BD119,Homework!D:J,2,FALSE)="'s ",RIGHT(G119,1)="s"),"' ",IF(VLOOKUP(BD119,Homework!D:J,2,FALSE)="'s ","'s "," "))</f>
        <v>#N/A</v>
      </c>
      <c r="BF119" s="87" t="e">
        <f ca="1">IF(BA119=0,"",IF(I119="F"," "&amp;G119&amp;BE119&amp;VLOOKUP(BD119,Homework!D:J,3,FALSE)," "&amp;G119&amp;BE119&amp;VLOOKUP(BD119,Homework!D:J,5,FALSE)))</f>
        <v>#N/A</v>
      </c>
      <c r="BG119" s="87"/>
      <c r="BH119" s="87"/>
      <c r="BI119" s="87"/>
      <c r="BJ119" s="87"/>
      <c r="BK119" s="87"/>
      <c r="BL119" s="87"/>
      <c r="BM119" s="88"/>
      <c r="BN119" s="88"/>
      <c r="BO119" s="184" t="s">
        <v>26</v>
      </c>
      <c r="BP119" s="185" t="e">
        <f>VLOOKUP(BO119,Code!$B$45:$D$48,2,FALSE)</f>
        <v>#N/A</v>
      </c>
      <c r="BQ119" s="186" t="e">
        <f>VLOOKUP(BO119,Code!$B$45:$D$48,3,FALSE)</f>
        <v>#N/A</v>
      </c>
      <c r="BR119" s="186" t="e">
        <f t="shared" ca="1" si="74"/>
        <v>#N/A</v>
      </c>
      <c r="BS119" s="186"/>
      <c r="BT119" s="187" t="s">
        <v>219</v>
      </c>
      <c r="BU119" s="187" t="s">
        <v>220</v>
      </c>
      <c r="BV119" s="187" t="s">
        <v>225</v>
      </c>
      <c r="BW119" s="195"/>
      <c r="BX119" s="195"/>
      <c r="BY119" s="157" t="str">
        <f t="shared" ca="1" si="75"/>
        <v/>
      </c>
      <c r="BZ119" s="157" t="str">
        <f t="shared" ca="1" si="76"/>
        <v/>
      </c>
      <c r="CA119" s="132" t="str">
        <f t="shared" ca="1" si="96"/>
        <v xml:space="preserve"> </v>
      </c>
      <c r="CB119" s="88"/>
      <c r="CC119" s="124">
        <v>111</v>
      </c>
      <c r="CD119" s="125" t="e">
        <f>HLOOKUP(Report!CC119,Behaviour!$H$2:$K$3,2,FALSE)</f>
        <v>#N/A</v>
      </c>
      <c r="CE119" s="126" t="e">
        <f t="shared" ca="1" si="77"/>
        <v>#N/A</v>
      </c>
      <c r="CF119" s="127" t="e">
        <f ca="1">CE119+VLOOKUP(CC119,Code!$B$2:$C$6,2,FALSE)</f>
        <v>#N/A</v>
      </c>
      <c r="CG119" s="128" t="e">
        <f ca="1">IF(CC119=0,"",IF(I119="F",AC119&amp;" "&amp;VLOOKUP(CF119,Behaviour!D:I,2,FALSE)&amp;" ",AC119&amp;" "&amp;VLOOKUP(CF119,Behaviour!D:I,4,FALSE)&amp;" "))</f>
        <v>#N/A</v>
      </c>
      <c r="CH119" s="89"/>
      <c r="CI119" s="89"/>
      <c r="CJ119" s="266" t="s">
        <v>26</v>
      </c>
      <c r="CK119" s="266"/>
      <c r="CL119" s="89" t="e">
        <f>IF(CJ119=0,"",VLOOKUP(CJ119,Code!$B$59:$D$61,2,FALSE))</f>
        <v>#N/A</v>
      </c>
      <c r="CM119" s="89" t="e">
        <f>IF(CJ119=0,"",VLOOKUP(CJ119,Code!$B$59:$D$61,3,FALSE))</f>
        <v>#N/A</v>
      </c>
      <c r="CN119" s="89" t="e">
        <f t="shared" ca="1" si="78"/>
        <v>#N/A</v>
      </c>
      <c r="CO119" s="89" t="e">
        <f t="shared" ca="1" si="97"/>
        <v>#N/A</v>
      </c>
      <c r="CP119" s="89" t="e">
        <f t="shared" ca="1" si="98"/>
        <v>#N/A</v>
      </c>
      <c r="CQ119" s="89" t="e">
        <f t="shared" ca="1" si="79"/>
        <v>#N/A</v>
      </c>
      <c r="CR119" s="89" t="str">
        <f t="shared" ca="1" si="80"/>
        <v/>
      </c>
      <c r="CS119" s="89"/>
      <c r="CT119" s="89"/>
      <c r="CU119" s="89" t="str">
        <f t="shared" ca="1" si="81"/>
        <v/>
      </c>
      <c r="CV119" s="89"/>
      <c r="CW119" s="89"/>
      <c r="CX119" s="183" t="str">
        <f t="shared" ca="1" si="82"/>
        <v/>
      </c>
      <c r="CY119" s="22" t="e">
        <f t="shared" ca="1" si="83"/>
        <v>#VALUE!</v>
      </c>
      <c r="CZ119" s="22"/>
      <c r="DA119" s="22"/>
      <c r="DB119" s="182" t="s">
        <v>26</v>
      </c>
      <c r="DC119" s="108" t="e">
        <f t="shared" ca="1" si="84"/>
        <v>#VALUE!</v>
      </c>
      <c r="DD119" s="112" t="e">
        <f ca="1">VLOOKUP(Report!DC119,Code!$B$24:$C$32,2,FALSE)</f>
        <v>#VALUE!</v>
      </c>
      <c r="DE119" s="108" t="e">
        <f ca="1">VLOOKUP(Report!DC119,Code!$B$24:$D$32,3,FALSE)</f>
        <v>#VALUE!</v>
      </c>
      <c r="DF119" s="108" t="e">
        <f t="shared" ca="1" si="85"/>
        <v>#VALUE!</v>
      </c>
      <c r="DG119" s="108" t="e">
        <f t="shared" ca="1" si="99"/>
        <v>#VALUE!</v>
      </c>
      <c r="DH119" s="169" t="e">
        <f t="shared" ca="1" si="100"/>
        <v>#VALUE!</v>
      </c>
      <c r="DI119" s="170"/>
      <c r="DJ119" s="170"/>
      <c r="DK119" s="170"/>
      <c r="DL119" s="170"/>
      <c r="DM119" s="88"/>
      <c r="DN119" s="88"/>
      <c r="DO119" s="177" t="s">
        <v>26</v>
      </c>
      <c r="DP119" s="178" t="e">
        <f>VLOOKUP(Report!DO119,Code!$B$40:$D$42,2,FALSE)</f>
        <v>#N/A</v>
      </c>
      <c r="DQ119" s="179" t="e">
        <f>VLOOKUP(Report!DO119,Code!$B$40:$D$42,3,FALSE)</f>
        <v>#N/A</v>
      </c>
      <c r="DR119" s="180" t="e">
        <f t="shared" ca="1" si="90"/>
        <v>#N/A</v>
      </c>
      <c r="DS119" s="221"/>
      <c r="DT119" s="222" t="e">
        <f t="shared" ca="1" si="86"/>
        <v>#N/A</v>
      </c>
      <c r="DU119" s="181" t="s">
        <v>208</v>
      </c>
      <c r="DV119" s="181" t="s">
        <v>208</v>
      </c>
      <c r="DW119" s="181" t="s">
        <v>208</v>
      </c>
      <c r="DX119" s="115" t="str">
        <f t="shared" si="87"/>
        <v/>
      </c>
      <c r="DY119" s="115"/>
      <c r="DZ119" s="115"/>
      <c r="EA119" s="115"/>
      <c r="EB119" s="98"/>
      <c r="EC119" s="98" t="str">
        <f t="shared" si="101"/>
        <v/>
      </c>
      <c r="ED119" s="192" t="str">
        <f t="shared" si="102"/>
        <v/>
      </c>
    </row>
    <row r="120" spans="7:134" s="223" customFormat="1" ht="115.5" hidden="1" customHeight="1" thickTop="1" thickBot="1" x14ac:dyDescent="0.45">
      <c r="G120" s="199"/>
      <c r="H120" s="238"/>
      <c r="I120" s="190"/>
      <c r="J120" s="193"/>
      <c r="K120" s="193"/>
      <c r="L120" s="193"/>
      <c r="M120" s="193"/>
      <c r="N120" s="193"/>
      <c r="O120" s="193"/>
      <c r="P120" s="193"/>
      <c r="Q120" s="193"/>
      <c r="R120" s="193"/>
      <c r="S120" s="193"/>
      <c r="T120" s="90"/>
      <c r="U120" s="95" t="str">
        <f t="shared" si="68"/>
        <v>Type_2</v>
      </c>
      <c r="V120" s="254"/>
      <c r="W120" s="255" t="e">
        <f t="shared" ca="1" si="69"/>
        <v>#N/A</v>
      </c>
      <c r="X120" s="255"/>
      <c r="Y120" s="47" t="e">
        <f t="shared" ca="1" si="70"/>
        <v>#N/A</v>
      </c>
      <c r="Z120" s="47" t="e">
        <f t="shared" ca="1" si="71"/>
        <v>#N/A</v>
      </c>
      <c r="AA120" s="47"/>
      <c r="AB120" s="82" t="str">
        <f t="shared" si="91"/>
        <v>he</v>
      </c>
      <c r="AC120" s="82" t="str">
        <f t="shared" si="92"/>
        <v>He</v>
      </c>
      <c r="AD120" s="82" t="str">
        <f t="shared" si="93"/>
        <v>his</v>
      </c>
      <c r="AE120" s="83" t="str">
        <f t="shared" si="94"/>
        <v>His</v>
      </c>
      <c r="AF120" s="94"/>
      <c r="AG120" s="94"/>
      <c r="AH120" s="191" t="s">
        <v>26</v>
      </c>
      <c r="AI120" s="84" t="e">
        <f>HLOOKUP(Report!AH120,Person!$H$2:$L$3,2,FALSE)</f>
        <v>#N/A</v>
      </c>
      <c r="AJ120" s="85" t="e">
        <f t="shared" ca="1" si="72"/>
        <v>#N/A</v>
      </c>
      <c r="AK120" s="86" t="e">
        <f ca="1">IF(AH120=0,"",AJ120+VLOOKUP(AH120,Code!$B$2:$C$6,2,FALSE))</f>
        <v>#N/A</v>
      </c>
      <c r="AL120" s="143" t="e">
        <f ca="1">IF(AH120=0,"",IF(I120="F",G120&amp;" "&amp;VLOOKUP(AK120,Person!D:I,2,FALSE),G120&amp;" "&amp;VLOOKUP(AK120,Person!D:I,4,FALSE)))</f>
        <v>#N/A</v>
      </c>
      <c r="AM120" s="89"/>
      <c r="AN120" s="89"/>
      <c r="AO120" s="89"/>
      <c r="AP120" s="89"/>
      <c r="AQ120" s="89"/>
      <c r="AR120" s="89"/>
      <c r="AS120" s="88"/>
      <c r="AT120" s="189">
        <v>2</v>
      </c>
      <c r="AU120" s="147" t="str">
        <f>VLOOKUP(AT120,Code!$B$51:$D$55,2,FALSE)</f>
        <v>Behaviour_1</v>
      </c>
      <c r="AV120" s="88">
        <f ca="1">RANDBETWEEN(1,VLOOKUP(AT120,Code!$B$51:$D$55,3,FALSE))</f>
        <v>1</v>
      </c>
      <c r="AW120" s="89"/>
      <c r="AX120" s="143" t="str">
        <f t="shared" ca="1" si="95"/>
        <v xml:space="preserve"> He is always willing to help a classmate who has been unable to grasp a concept as quickly as himself. This demonstrates secure subject understanding.</v>
      </c>
      <c r="AY120" s="88"/>
      <c r="AZ120" s="88"/>
      <c r="BA120" s="188" t="s">
        <v>26</v>
      </c>
      <c r="BB120" s="84" t="e">
        <f>HLOOKUP(Report!BA120,Homework!$I$2:$L$3,2,FALSE)</f>
        <v>#N/A</v>
      </c>
      <c r="BC120" s="85" t="e">
        <f t="shared" ca="1" si="73"/>
        <v>#N/A</v>
      </c>
      <c r="BD120" s="86" t="e">
        <f ca="1">IF(BA120=0,"",BC120+VLOOKUP(BA120,Code!$B$2:$C$6,2,FALSE))</f>
        <v>#N/A</v>
      </c>
      <c r="BE120" s="86" t="e">
        <f ca="1">IF(AND(VLOOKUP(BD120,Homework!D:J,2,FALSE)="'s ",RIGHT(G120,1)="s"),"' ",IF(VLOOKUP(BD120,Homework!D:J,2,FALSE)="'s ","'s "," "))</f>
        <v>#N/A</v>
      </c>
      <c r="BF120" s="87" t="e">
        <f ca="1">IF(BA120=0,"",IF(I120="F"," "&amp;G120&amp;BE120&amp;VLOOKUP(BD120,Homework!D:J,3,FALSE)," "&amp;G120&amp;BE120&amp;VLOOKUP(BD120,Homework!D:J,5,FALSE)))</f>
        <v>#N/A</v>
      </c>
      <c r="BG120" s="87"/>
      <c r="BH120" s="87"/>
      <c r="BI120" s="87"/>
      <c r="BJ120" s="87"/>
      <c r="BK120" s="87"/>
      <c r="BL120" s="87"/>
      <c r="BM120" s="88"/>
      <c r="BN120" s="88"/>
      <c r="BO120" s="184" t="s">
        <v>26</v>
      </c>
      <c r="BP120" s="185" t="e">
        <f>VLOOKUP(BO120,Code!$B$45:$D$48,2,FALSE)</f>
        <v>#N/A</v>
      </c>
      <c r="BQ120" s="186" t="e">
        <f>VLOOKUP(BO120,Code!$B$45:$D$48,3,FALSE)</f>
        <v>#N/A</v>
      </c>
      <c r="BR120" s="186" t="e">
        <f t="shared" ca="1" si="74"/>
        <v>#N/A</v>
      </c>
      <c r="BS120" s="186"/>
      <c r="BT120" s="187" t="s">
        <v>219</v>
      </c>
      <c r="BU120" s="187" t="s">
        <v>220</v>
      </c>
      <c r="BV120" s="187" t="s">
        <v>225</v>
      </c>
      <c r="BW120" s="195"/>
      <c r="BX120" s="195"/>
      <c r="BY120" s="157" t="str">
        <f t="shared" ca="1" si="75"/>
        <v/>
      </c>
      <c r="BZ120" s="157" t="str">
        <f t="shared" ca="1" si="76"/>
        <v/>
      </c>
      <c r="CA120" s="132" t="str">
        <f t="shared" ca="1" si="96"/>
        <v xml:space="preserve"> </v>
      </c>
      <c r="CB120" s="88"/>
      <c r="CC120" s="124">
        <v>112</v>
      </c>
      <c r="CD120" s="125" t="e">
        <f>HLOOKUP(Report!CC120,Behaviour!$H$2:$K$3,2,FALSE)</f>
        <v>#N/A</v>
      </c>
      <c r="CE120" s="126" t="e">
        <f t="shared" ca="1" si="77"/>
        <v>#N/A</v>
      </c>
      <c r="CF120" s="127" t="e">
        <f ca="1">CE120+VLOOKUP(CC120,Code!$B$2:$C$6,2,FALSE)</f>
        <v>#N/A</v>
      </c>
      <c r="CG120" s="128" t="e">
        <f ca="1">IF(CC120=0,"",IF(I120="F",AC120&amp;" "&amp;VLOOKUP(CF120,Behaviour!D:I,2,FALSE)&amp;" ",AC120&amp;" "&amp;VLOOKUP(CF120,Behaviour!D:I,4,FALSE)&amp;" "))</f>
        <v>#N/A</v>
      </c>
      <c r="CH120" s="89"/>
      <c r="CI120" s="89"/>
      <c r="CJ120" s="266" t="s">
        <v>26</v>
      </c>
      <c r="CK120" s="266"/>
      <c r="CL120" s="89" t="e">
        <f>IF(CJ120=0,"",VLOOKUP(CJ120,Code!$B$59:$D$61,2,FALSE))</f>
        <v>#N/A</v>
      </c>
      <c r="CM120" s="89" t="e">
        <f>IF(CJ120=0,"",VLOOKUP(CJ120,Code!$B$59:$D$61,3,FALSE))</f>
        <v>#N/A</v>
      </c>
      <c r="CN120" s="89" t="e">
        <f t="shared" ca="1" si="78"/>
        <v>#N/A</v>
      </c>
      <c r="CO120" s="89" t="e">
        <f t="shared" ca="1" si="97"/>
        <v>#N/A</v>
      </c>
      <c r="CP120" s="89" t="e">
        <f t="shared" ca="1" si="98"/>
        <v>#N/A</v>
      </c>
      <c r="CQ120" s="89" t="e">
        <f t="shared" ca="1" si="79"/>
        <v>#N/A</v>
      </c>
      <c r="CR120" s="89" t="str">
        <f t="shared" ca="1" si="80"/>
        <v/>
      </c>
      <c r="CS120" s="89"/>
      <c r="CT120" s="89"/>
      <c r="CU120" s="89" t="str">
        <f t="shared" ca="1" si="81"/>
        <v/>
      </c>
      <c r="CV120" s="89"/>
      <c r="CW120" s="89"/>
      <c r="CX120" s="183" t="str">
        <f t="shared" ca="1" si="82"/>
        <v/>
      </c>
      <c r="CY120" s="22" t="e">
        <f t="shared" ca="1" si="83"/>
        <v>#VALUE!</v>
      </c>
      <c r="CZ120" s="22"/>
      <c r="DA120" s="22"/>
      <c r="DB120" s="182" t="s">
        <v>26</v>
      </c>
      <c r="DC120" s="108" t="e">
        <f t="shared" ca="1" si="84"/>
        <v>#VALUE!</v>
      </c>
      <c r="DD120" s="112" t="e">
        <f ca="1">VLOOKUP(Report!DC120,Code!$B$24:$C$32,2,FALSE)</f>
        <v>#VALUE!</v>
      </c>
      <c r="DE120" s="108" t="e">
        <f ca="1">VLOOKUP(Report!DC120,Code!$B$24:$D$32,3,FALSE)</f>
        <v>#VALUE!</v>
      </c>
      <c r="DF120" s="108" t="e">
        <f t="shared" ca="1" si="85"/>
        <v>#VALUE!</v>
      </c>
      <c r="DG120" s="108" t="e">
        <f t="shared" ca="1" si="99"/>
        <v>#VALUE!</v>
      </c>
      <c r="DH120" s="169" t="e">
        <f t="shared" ca="1" si="100"/>
        <v>#VALUE!</v>
      </c>
      <c r="DI120" s="170"/>
      <c r="DJ120" s="170"/>
      <c r="DK120" s="170"/>
      <c r="DL120" s="170"/>
      <c r="DM120" s="88"/>
      <c r="DN120" s="88"/>
      <c r="DO120" s="177" t="s">
        <v>26</v>
      </c>
      <c r="DP120" s="178" t="e">
        <f>VLOOKUP(Report!DO120,Code!$B$40:$D$42,2,FALSE)</f>
        <v>#N/A</v>
      </c>
      <c r="DQ120" s="179" t="e">
        <f>VLOOKUP(Report!DO120,Code!$B$40:$D$42,3,FALSE)</f>
        <v>#N/A</v>
      </c>
      <c r="DR120" s="180" t="e">
        <f t="shared" ca="1" si="90"/>
        <v>#N/A</v>
      </c>
      <c r="DS120" s="221"/>
      <c r="DT120" s="222" t="e">
        <f t="shared" ca="1" si="86"/>
        <v>#N/A</v>
      </c>
      <c r="DU120" s="181" t="s">
        <v>208</v>
      </c>
      <c r="DV120" s="181" t="s">
        <v>208</v>
      </c>
      <c r="DW120" s="181" t="s">
        <v>208</v>
      </c>
      <c r="DX120" s="115" t="str">
        <f t="shared" si="87"/>
        <v/>
      </c>
      <c r="DY120" s="115"/>
      <c r="DZ120" s="115"/>
      <c r="EA120" s="115"/>
      <c r="EB120" s="98"/>
      <c r="EC120" s="98" t="str">
        <f t="shared" si="101"/>
        <v/>
      </c>
      <c r="ED120" s="192" t="str">
        <f t="shared" si="102"/>
        <v/>
      </c>
    </row>
    <row r="121" spans="7:134" s="223" customFormat="1" ht="115.5" hidden="1" customHeight="1" thickTop="1" thickBot="1" x14ac:dyDescent="0.45">
      <c r="G121" s="199"/>
      <c r="H121" s="238"/>
      <c r="I121" s="190"/>
      <c r="J121" s="193"/>
      <c r="K121" s="193"/>
      <c r="L121" s="193"/>
      <c r="M121" s="193"/>
      <c r="N121" s="193"/>
      <c r="O121" s="193"/>
      <c r="P121" s="193"/>
      <c r="Q121" s="193"/>
      <c r="R121" s="193"/>
      <c r="S121" s="193"/>
      <c r="T121" s="90"/>
      <c r="U121" s="95" t="str">
        <f t="shared" si="68"/>
        <v>Type_2</v>
      </c>
      <c r="V121" s="254"/>
      <c r="W121" s="255" t="e">
        <f t="shared" ca="1" si="69"/>
        <v>#N/A</v>
      </c>
      <c r="X121" s="255"/>
      <c r="Y121" s="47" t="e">
        <f t="shared" ca="1" si="70"/>
        <v>#N/A</v>
      </c>
      <c r="Z121" s="47" t="e">
        <f t="shared" ca="1" si="71"/>
        <v>#N/A</v>
      </c>
      <c r="AA121" s="47"/>
      <c r="AB121" s="82" t="str">
        <f t="shared" si="91"/>
        <v>he</v>
      </c>
      <c r="AC121" s="82" t="str">
        <f t="shared" si="92"/>
        <v>He</v>
      </c>
      <c r="AD121" s="82" t="str">
        <f t="shared" si="93"/>
        <v>his</v>
      </c>
      <c r="AE121" s="83" t="str">
        <f t="shared" si="94"/>
        <v>His</v>
      </c>
      <c r="AF121" s="94"/>
      <c r="AG121" s="94"/>
      <c r="AH121" s="191" t="s">
        <v>26</v>
      </c>
      <c r="AI121" s="84" t="e">
        <f>HLOOKUP(Report!AH121,Person!$H$2:$L$3,2,FALSE)</f>
        <v>#N/A</v>
      </c>
      <c r="AJ121" s="85" t="e">
        <f t="shared" ca="1" si="72"/>
        <v>#N/A</v>
      </c>
      <c r="AK121" s="86" t="e">
        <f ca="1">IF(AH121=0,"",AJ121+VLOOKUP(AH121,Code!$B$2:$C$6,2,FALSE))</f>
        <v>#N/A</v>
      </c>
      <c r="AL121" s="143" t="e">
        <f ca="1">IF(AH121=0,"",IF(I121="F",G121&amp;" "&amp;VLOOKUP(AK121,Person!D:I,2,FALSE),G121&amp;" "&amp;VLOOKUP(AK121,Person!D:I,4,FALSE)))</f>
        <v>#N/A</v>
      </c>
      <c r="AM121" s="89"/>
      <c r="AN121" s="89"/>
      <c r="AO121" s="89"/>
      <c r="AP121" s="89"/>
      <c r="AQ121" s="89"/>
      <c r="AR121" s="89"/>
      <c r="AS121" s="88"/>
      <c r="AT121" s="189">
        <v>2</v>
      </c>
      <c r="AU121" s="147" t="str">
        <f>VLOOKUP(AT121,Code!$B$51:$D$55,2,FALSE)</f>
        <v>Behaviour_1</v>
      </c>
      <c r="AV121" s="88">
        <f ca="1">RANDBETWEEN(1,VLOOKUP(AT121,Code!$B$51:$D$55,3,FALSE))</f>
        <v>3</v>
      </c>
      <c r="AW121" s="89"/>
      <c r="AX121" s="143" t="str">
        <f t="shared" ca="1" si="95"/>
        <v xml:space="preserve"> He shows good citizenship by assisting other students find errors in their work. This demonstrates secure subject understanding.</v>
      </c>
      <c r="AY121" s="88"/>
      <c r="AZ121" s="88"/>
      <c r="BA121" s="188" t="s">
        <v>26</v>
      </c>
      <c r="BB121" s="84" t="e">
        <f>HLOOKUP(Report!BA121,Homework!$I$2:$L$3,2,FALSE)</f>
        <v>#N/A</v>
      </c>
      <c r="BC121" s="85" t="e">
        <f t="shared" ca="1" si="73"/>
        <v>#N/A</v>
      </c>
      <c r="BD121" s="86" t="e">
        <f ca="1">IF(BA121=0,"",BC121+VLOOKUP(BA121,Code!$B$2:$C$6,2,FALSE))</f>
        <v>#N/A</v>
      </c>
      <c r="BE121" s="86" t="e">
        <f ca="1">IF(AND(VLOOKUP(BD121,Homework!D:J,2,FALSE)="'s ",RIGHT(G121,1)="s"),"' ",IF(VLOOKUP(BD121,Homework!D:J,2,FALSE)="'s ","'s "," "))</f>
        <v>#N/A</v>
      </c>
      <c r="BF121" s="87" t="e">
        <f ca="1">IF(BA121=0,"",IF(I121="F"," "&amp;G121&amp;BE121&amp;VLOOKUP(BD121,Homework!D:J,3,FALSE)," "&amp;G121&amp;BE121&amp;VLOOKUP(BD121,Homework!D:J,5,FALSE)))</f>
        <v>#N/A</v>
      </c>
      <c r="BG121" s="87"/>
      <c r="BH121" s="87"/>
      <c r="BI121" s="87"/>
      <c r="BJ121" s="87"/>
      <c r="BK121" s="87"/>
      <c r="BL121" s="87"/>
      <c r="BM121" s="88"/>
      <c r="BN121" s="88"/>
      <c r="BO121" s="184" t="s">
        <v>26</v>
      </c>
      <c r="BP121" s="185" t="e">
        <f>VLOOKUP(BO121,Code!$B$45:$D$48,2,FALSE)</f>
        <v>#N/A</v>
      </c>
      <c r="BQ121" s="186" t="e">
        <f>VLOOKUP(BO121,Code!$B$45:$D$48,3,FALSE)</f>
        <v>#N/A</v>
      </c>
      <c r="BR121" s="186" t="e">
        <f t="shared" ca="1" si="74"/>
        <v>#N/A</v>
      </c>
      <c r="BS121" s="186"/>
      <c r="BT121" s="187" t="s">
        <v>219</v>
      </c>
      <c r="BU121" s="187" t="s">
        <v>220</v>
      </c>
      <c r="BV121" s="187" t="s">
        <v>225</v>
      </c>
      <c r="BW121" s="195"/>
      <c r="BX121" s="195"/>
      <c r="BY121" s="157" t="str">
        <f t="shared" ca="1" si="75"/>
        <v/>
      </c>
      <c r="BZ121" s="157" t="str">
        <f t="shared" ca="1" si="76"/>
        <v/>
      </c>
      <c r="CA121" s="132" t="str">
        <f t="shared" ca="1" si="96"/>
        <v xml:space="preserve"> </v>
      </c>
      <c r="CB121" s="88"/>
      <c r="CC121" s="124">
        <v>113</v>
      </c>
      <c r="CD121" s="125" t="e">
        <f>HLOOKUP(Report!CC121,Behaviour!$H$2:$K$3,2,FALSE)</f>
        <v>#N/A</v>
      </c>
      <c r="CE121" s="126" t="e">
        <f t="shared" ca="1" si="77"/>
        <v>#N/A</v>
      </c>
      <c r="CF121" s="127" t="e">
        <f ca="1">CE121+VLOOKUP(CC121,Code!$B$2:$C$6,2,FALSE)</f>
        <v>#N/A</v>
      </c>
      <c r="CG121" s="128" t="e">
        <f ca="1">IF(CC121=0,"",IF(I121="F",AC121&amp;" "&amp;VLOOKUP(CF121,Behaviour!D:I,2,FALSE)&amp;" ",AC121&amp;" "&amp;VLOOKUP(CF121,Behaviour!D:I,4,FALSE)&amp;" "))</f>
        <v>#N/A</v>
      </c>
      <c r="CH121" s="89"/>
      <c r="CI121" s="89"/>
      <c r="CJ121" s="266" t="s">
        <v>26</v>
      </c>
      <c r="CK121" s="266"/>
      <c r="CL121" s="89" t="e">
        <f>IF(CJ121=0,"",VLOOKUP(CJ121,Code!$B$59:$D$61,2,FALSE))</f>
        <v>#N/A</v>
      </c>
      <c r="CM121" s="89" t="e">
        <f>IF(CJ121=0,"",VLOOKUP(CJ121,Code!$B$59:$D$61,3,FALSE))</f>
        <v>#N/A</v>
      </c>
      <c r="CN121" s="89" t="e">
        <f t="shared" ca="1" si="78"/>
        <v>#N/A</v>
      </c>
      <c r="CO121" s="89" t="e">
        <f t="shared" ca="1" si="97"/>
        <v>#N/A</v>
      </c>
      <c r="CP121" s="89" t="e">
        <f t="shared" ca="1" si="98"/>
        <v>#N/A</v>
      </c>
      <c r="CQ121" s="89" t="e">
        <f t="shared" ca="1" si="79"/>
        <v>#N/A</v>
      </c>
      <c r="CR121" s="89" t="str">
        <f t="shared" ca="1" si="80"/>
        <v/>
      </c>
      <c r="CS121" s="89"/>
      <c r="CT121" s="89"/>
      <c r="CU121" s="89" t="str">
        <f t="shared" ca="1" si="81"/>
        <v/>
      </c>
      <c r="CV121" s="89"/>
      <c r="CW121" s="89"/>
      <c r="CX121" s="183" t="str">
        <f t="shared" ca="1" si="82"/>
        <v/>
      </c>
      <c r="CY121" s="22" t="e">
        <f t="shared" ca="1" si="83"/>
        <v>#VALUE!</v>
      </c>
      <c r="CZ121" s="22"/>
      <c r="DA121" s="22"/>
      <c r="DB121" s="182" t="s">
        <v>26</v>
      </c>
      <c r="DC121" s="108" t="e">
        <f t="shared" ca="1" si="84"/>
        <v>#VALUE!</v>
      </c>
      <c r="DD121" s="112" t="e">
        <f ca="1">VLOOKUP(Report!DC121,Code!$B$24:$C$32,2,FALSE)</f>
        <v>#VALUE!</v>
      </c>
      <c r="DE121" s="108" t="e">
        <f ca="1">VLOOKUP(Report!DC121,Code!$B$24:$D$32,3,FALSE)</f>
        <v>#VALUE!</v>
      </c>
      <c r="DF121" s="108" t="e">
        <f t="shared" ca="1" si="85"/>
        <v>#VALUE!</v>
      </c>
      <c r="DG121" s="108" t="e">
        <f t="shared" ca="1" si="99"/>
        <v>#VALUE!</v>
      </c>
      <c r="DH121" s="169" t="e">
        <f t="shared" ca="1" si="100"/>
        <v>#VALUE!</v>
      </c>
      <c r="DI121" s="170"/>
      <c r="DJ121" s="170"/>
      <c r="DK121" s="170"/>
      <c r="DL121" s="170"/>
      <c r="DM121" s="88"/>
      <c r="DN121" s="88"/>
      <c r="DO121" s="177" t="s">
        <v>26</v>
      </c>
      <c r="DP121" s="178" t="e">
        <f>VLOOKUP(Report!DO121,Code!$B$40:$D$42,2,FALSE)</f>
        <v>#N/A</v>
      </c>
      <c r="DQ121" s="179" t="e">
        <f>VLOOKUP(Report!DO121,Code!$B$40:$D$42,3,FALSE)</f>
        <v>#N/A</v>
      </c>
      <c r="DR121" s="180" t="e">
        <f t="shared" ca="1" si="90"/>
        <v>#N/A</v>
      </c>
      <c r="DS121" s="221"/>
      <c r="DT121" s="222" t="e">
        <f t="shared" ca="1" si="86"/>
        <v>#N/A</v>
      </c>
      <c r="DU121" s="181" t="s">
        <v>208</v>
      </c>
      <c r="DV121" s="181" t="s">
        <v>208</v>
      </c>
      <c r="DW121" s="181" t="s">
        <v>208</v>
      </c>
      <c r="DX121" s="115" t="str">
        <f t="shared" si="87"/>
        <v/>
      </c>
      <c r="DY121" s="115"/>
      <c r="DZ121" s="115"/>
      <c r="EA121" s="115"/>
      <c r="EB121" s="98"/>
      <c r="EC121" s="98" t="str">
        <f t="shared" si="101"/>
        <v/>
      </c>
      <c r="ED121" s="192" t="str">
        <f t="shared" si="102"/>
        <v/>
      </c>
    </row>
    <row r="122" spans="7:134" s="223" customFormat="1" ht="115.5" hidden="1" customHeight="1" thickTop="1" thickBot="1" x14ac:dyDescent="0.45">
      <c r="G122" s="199"/>
      <c r="H122" s="238"/>
      <c r="I122" s="190"/>
      <c r="J122" s="193"/>
      <c r="K122" s="193"/>
      <c r="L122" s="193"/>
      <c r="M122" s="193"/>
      <c r="N122" s="193"/>
      <c r="O122" s="193"/>
      <c r="P122" s="193"/>
      <c r="Q122" s="193"/>
      <c r="R122" s="193"/>
      <c r="S122" s="193"/>
      <c r="T122" s="90"/>
      <c r="U122" s="95" t="str">
        <f t="shared" si="68"/>
        <v>Type_2</v>
      </c>
      <c r="V122" s="254"/>
      <c r="W122" s="255" t="e">
        <f t="shared" ca="1" si="69"/>
        <v>#N/A</v>
      </c>
      <c r="X122" s="255"/>
      <c r="Y122" s="47" t="e">
        <f t="shared" ca="1" si="70"/>
        <v>#N/A</v>
      </c>
      <c r="Z122" s="47" t="e">
        <f t="shared" ca="1" si="71"/>
        <v>#N/A</v>
      </c>
      <c r="AA122" s="47"/>
      <c r="AB122" s="82" t="str">
        <f t="shared" si="91"/>
        <v>he</v>
      </c>
      <c r="AC122" s="82" t="str">
        <f t="shared" si="92"/>
        <v>He</v>
      </c>
      <c r="AD122" s="82" t="str">
        <f t="shared" si="93"/>
        <v>his</v>
      </c>
      <c r="AE122" s="83" t="str">
        <f t="shared" si="94"/>
        <v>His</v>
      </c>
      <c r="AF122" s="94"/>
      <c r="AG122" s="94"/>
      <c r="AH122" s="191" t="s">
        <v>26</v>
      </c>
      <c r="AI122" s="84" t="e">
        <f>HLOOKUP(Report!AH122,Person!$H$2:$L$3,2,FALSE)</f>
        <v>#N/A</v>
      </c>
      <c r="AJ122" s="85" t="e">
        <f t="shared" ca="1" si="72"/>
        <v>#N/A</v>
      </c>
      <c r="AK122" s="86" t="e">
        <f ca="1">IF(AH122=0,"",AJ122+VLOOKUP(AH122,Code!$B$2:$C$6,2,FALSE))</f>
        <v>#N/A</v>
      </c>
      <c r="AL122" s="143" t="e">
        <f ca="1">IF(AH122=0,"",IF(I122="F",G122&amp;" "&amp;VLOOKUP(AK122,Person!D:I,2,FALSE),G122&amp;" "&amp;VLOOKUP(AK122,Person!D:I,4,FALSE)))</f>
        <v>#N/A</v>
      </c>
      <c r="AM122" s="89"/>
      <c r="AN122" s="89"/>
      <c r="AO122" s="89"/>
      <c r="AP122" s="89"/>
      <c r="AQ122" s="89"/>
      <c r="AR122" s="89"/>
      <c r="AS122" s="88"/>
      <c r="AT122" s="189">
        <v>2</v>
      </c>
      <c r="AU122" s="147" t="str">
        <f>VLOOKUP(AT122,Code!$B$51:$D$55,2,FALSE)</f>
        <v>Behaviour_1</v>
      </c>
      <c r="AV122" s="88">
        <f ca="1">RANDBETWEEN(1,VLOOKUP(AT122,Code!$B$51:$D$55,3,FALSE))</f>
        <v>3</v>
      </c>
      <c r="AW122" s="89"/>
      <c r="AX122" s="143" t="str">
        <f t="shared" ca="1" si="95"/>
        <v xml:space="preserve"> He shows good citizenship by assisting other students find errors in their work. This demonstrates secure subject understanding.</v>
      </c>
      <c r="AY122" s="88"/>
      <c r="AZ122" s="88"/>
      <c r="BA122" s="188" t="s">
        <v>26</v>
      </c>
      <c r="BB122" s="84" t="e">
        <f>HLOOKUP(Report!BA122,Homework!$I$2:$L$3,2,FALSE)</f>
        <v>#N/A</v>
      </c>
      <c r="BC122" s="85" t="e">
        <f t="shared" ca="1" si="73"/>
        <v>#N/A</v>
      </c>
      <c r="BD122" s="86" t="e">
        <f ca="1">IF(BA122=0,"",BC122+VLOOKUP(BA122,Code!$B$2:$C$6,2,FALSE))</f>
        <v>#N/A</v>
      </c>
      <c r="BE122" s="86" t="e">
        <f ca="1">IF(AND(VLOOKUP(BD122,Homework!D:J,2,FALSE)="'s ",RIGHT(G122,1)="s"),"' ",IF(VLOOKUP(BD122,Homework!D:J,2,FALSE)="'s ","'s "," "))</f>
        <v>#N/A</v>
      </c>
      <c r="BF122" s="87" t="e">
        <f ca="1">IF(BA122=0,"",IF(I122="F"," "&amp;G122&amp;BE122&amp;VLOOKUP(BD122,Homework!D:J,3,FALSE)," "&amp;G122&amp;BE122&amp;VLOOKUP(BD122,Homework!D:J,5,FALSE)))</f>
        <v>#N/A</v>
      </c>
      <c r="BG122" s="87"/>
      <c r="BH122" s="87"/>
      <c r="BI122" s="87"/>
      <c r="BJ122" s="87"/>
      <c r="BK122" s="87"/>
      <c r="BL122" s="87"/>
      <c r="BM122" s="88"/>
      <c r="BN122" s="88"/>
      <c r="BO122" s="184" t="s">
        <v>26</v>
      </c>
      <c r="BP122" s="185" t="e">
        <f>VLOOKUP(BO122,Code!$B$45:$D$48,2,FALSE)</f>
        <v>#N/A</v>
      </c>
      <c r="BQ122" s="186" t="e">
        <f>VLOOKUP(BO122,Code!$B$45:$D$48,3,FALSE)</f>
        <v>#N/A</v>
      </c>
      <c r="BR122" s="186" t="e">
        <f t="shared" ca="1" si="74"/>
        <v>#N/A</v>
      </c>
      <c r="BS122" s="186"/>
      <c r="BT122" s="187" t="s">
        <v>219</v>
      </c>
      <c r="BU122" s="187" t="s">
        <v>220</v>
      </c>
      <c r="BV122" s="187" t="s">
        <v>225</v>
      </c>
      <c r="BW122" s="195"/>
      <c r="BX122" s="195"/>
      <c r="BY122" s="157" t="str">
        <f t="shared" ca="1" si="75"/>
        <v/>
      </c>
      <c r="BZ122" s="157" t="str">
        <f t="shared" ca="1" si="76"/>
        <v/>
      </c>
      <c r="CA122" s="132" t="str">
        <f t="shared" ca="1" si="96"/>
        <v xml:space="preserve"> </v>
      </c>
      <c r="CB122" s="88"/>
      <c r="CC122" s="124">
        <v>114</v>
      </c>
      <c r="CD122" s="125" t="e">
        <f>HLOOKUP(Report!CC122,Behaviour!$H$2:$K$3,2,FALSE)</f>
        <v>#N/A</v>
      </c>
      <c r="CE122" s="126" t="e">
        <f t="shared" ca="1" si="77"/>
        <v>#N/A</v>
      </c>
      <c r="CF122" s="127" t="e">
        <f ca="1">CE122+VLOOKUP(CC122,Code!$B$2:$C$6,2,FALSE)</f>
        <v>#N/A</v>
      </c>
      <c r="CG122" s="128" t="e">
        <f ca="1">IF(CC122=0,"",IF(I122="F",AC122&amp;" "&amp;VLOOKUP(CF122,Behaviour!D:I,2,FALSE)&amp;" ",AC122&amp;" "&amp;VLOOKUP(CF122,Behaviour!D:I,4,FALSE)&amp;" "))</f>
        <v>#N/A</v>
      </c>
      <c r="CH122" s="89"/>
      <c r="CI122" s="89"/>
      <c r="CJ122" s="266" t="s">
        <v>26</v>
      </c>
      <c r="CK122" s="266"/>
      <c r="CL122" s="89" t="e">
        <f>IF(CJ122=0,"",VLOOKUP(CJ122,Code!$B$59:$D$61,2,FALSE))</f>
        <v>#N/A</v>
      </c>
      <c r="CM122" s="89" t="e">
        <f>IF(CJ122=0,"",VLOOKUP(CJ122,Code!$B$59:$D$61,3,FALSE))</f>
        <v>#N/A</v>
      </c>
      <c r="CN122" s="89" t="e">
        <f t="shared" ca="1" si="78"/>
        <v>#N/A</v>
      </c>
      <c r="CO122" s="89" t="e">
        <f t="shared" ca="1" si="97"/>
        <v>#N/A</v>
      </c>
      <c r="CP122" s="89" t="e">
        <f t="shared" ca="1" si="98"/>
        <v>#N/A</v>
      </c>
      <c r="CQ122" s="89" t="e">
        <f t="shared" ca="1" si="79"/>
        <v>#N/A</v>
      </c>
      <c r="CR122" s="89" t="str">
        <f t="shared" ca="1" si="80"/>
        <v/>
      </c>
      <c r="CS122" s="89"/>
      <c r="CT122" s="89"/>
      <c r="CU122" s="89" t="str">
        <f t="shared" ca="1" si="81"/>
        <v/>
      </c>
      <c r="CV122" s="89"/>
      <c r="CW122" s="89"/>
      <c r="CX122" s="183" t="str">
        <f t="shared" ca="1" si="82"/>
        <v/>
      </c>
      <c r="CY122" s="22" t="e">
        <f t="shared" ca="1" si="83"/>
        <v>#VALUE!</v>
      </c>
      <c r="CZ122" s="22"/>
      <c r="DA122" s="22"/>
      <c r="DB122" s="182" t="s">
        <v>26</v>
      </c>
      <c r="DC122" s="108" t="e">
        <f t="shared" ca="1" si="84"/>
        <v>#VALUE!</v>
      </c>
      <c r="DD122" s="112" t="e">
        <f ca="1">VLOOKUP(Report!DC122,Code!$B$24:$C$32,2,FALSE)</f>
        <v>#VALUE!</v>
      </c>
      <c r="DE122" s="108" t="e">
        <f ca="1">VLOOKUP(Report!DC122,Code!$B$24:$D$32,3,FALSE)</f>
        <v>#VALUE!</v>
      </c>
      <c r="DF122" s="108" t="e">
        <f t="shared" ca="1" si="85"/>
        <v>#VALUE!</v>
      </c>
      <c r="DG122" s="108" t="e">
        <f t="shared" ca="1" si="99"/>
        <v>#VALUE!</v>
      </c>
      <c r="DH122" s="169" t="e">
        <f t="shared" ca="1" si="100"/>
        <v>#VALUE!</v>
      </c>
      <c r="DI122" s="170"/>
      <c r="DJ122" s="170"/>
      <c r="DK122" s="170"/>
      <c r="DL122" s="170"/>
      <c r="DM122" s="88"/>
      <c r="DN122" s="88"/>
      <c r="DO122" s="177" t="s">
        <v>26</v>
      </c>
      <c r="DP122" s="178" t="e">
        <f>VLOOKUP(Report!DO122,Code!$B$40:$D$42,2,FALSE)</f>
        <v>#N/A</v>
      </c>
      <c r="DQ122" s="179" t="e">
        <f>VLOOKUP(Report!DO122,Code!$B$40:$D$42,3,FALSE)</f>
        <v>#N/A</v>
      </c>
      <c r="DR122" s="180" t="e">
        <f t="shared" ca="1" si="90"/>
        <v>#N/A</v>
      </c>
      <c r="DS122" s="221"/>
      <c r="DT122" s="222" t="e">
        <f t="shared" ca="1" si="86"/>
        <v>#N/A</v>
      </c>
      <c r="DU122" s="181" t="s">
        <v>208</v>
      </c>
      <c r="DV122" s="181" t="s">
        <v>208</v>
      </c>
      <c r="DW122" s="181" t="s">
        <v>208</v>
      </c>
      <c r="DX122" s="115" t="str">
        <f t="shared" si="87"/>
        <v/>
      </c>
      <c r="DY122" s="115"/>
      <c r="DZ122" s="115"/>
      <c r="EA122" s="115"/>
      <c r="EB122" s="98"/>
      <c r="EC122" s="98" t="str">
        <f t="shared" si="101"/>
        <v/>
      </c>
      <c r="ED122" s="192" t="str">
        <f t="shared" si="102"/>
        <v/>
      </c>
    </row>
    <row r="123" spans="7:134" s="223" customFormat="1" ht="115.5" hidden="1" customHeight="1" thickTop="1" thickBot="1" x14ac:dyDescent="0.45">
      <c r="G123" s="199"/>
      <c r="H123" s="238"/>
      <c r="I123" s="190"/>
      <c r="J123" s="193"/>
      <c r="K123" s="193"/>
      <c r="L123" s="193"/>
      <c r="M123" s="193"/>
      <c r="N123" s="193"/>
      <c r="O123" s="193"/>
      <c r="P123" s="193"/>
      <c r="Q123" s="193"/>
      <c r="R123" s="193"/>
      <c r="S123" s="193"/>
      <c r="T123" s="90"/>
      <c r="U123" s="95" t="str">
        <f t="shared" si="68"/>
        <v>Type_2</v>
      </c>
      <c r="V123" s="254"/>
      <c r="W123" s="255" t="e">
        <f t="shared" ca="1" si="69"/>
        <v>#N/A</v>
      </c>
      <c r="X123" s="255"/>
      <c r="Y123" s="47" t="e">
        <f t="shared" ca="1" si="70"/>
        <v>#N/A</v>
      </c>
      <c r="Z123" s="47" t="e">
        <f t="shared" ca="1" si="71"/>
        <v>#N/A</v>
      </c>
      <c r="AA123" s="47"/>
      <c r="AB123" s="82" t="str">
        <f t="shared" si="91"/>
        <v>he</v>
      </c>
      <c r="AC123" s="82" t="str">
        <f t="shared" si="92"/>
        <v>He</v>
      </c>
      <c r="AD123" s="82" t="str">
        <f t="shared" si="93"/>
        <v>his</v>
      </c>
      <c r="AE123" s="83" t="str">
        <f t="shared" si="94"/>
        <v>His</v>
      </c>
      <c r="AF123" s="94"/>
      <c r="AG123" s="94"/>
      <c r="AH123" s="191" t="s">
        <v>26</v>
      </c>
      <c r="AI123" s="84" t="e">
        <f>HLOOKUP(Report!AH123,Person!$H$2:$L$3,2,FALSE)</f>
        <v>#N/A</v>
      </c>
      <c r="AJ123" s="85" t="e">
        <f t="shared" ca="1" si="72"/>
        <v>#N/A</v>
      </c>
      <c r="AK123" s="86" t="e">
        <f ca="1">IF(AH123=0,"",AJ123+VLOOKUP(AH123,Code!$B$2:$C$6,2,FALSE))</f>
        <v>#N/A</v>
      </c>
      <c r="AL123" s="143" t="e">
        <f ca="1">IF(AH123=0,"",IF(I123="F",G123&amp;" "&amp;VLOOKUP(AK123,Person!D:I,2,FALSE),G123&amp;" "&amp;VLOOKUP(AK123,Person!D:I,4,FALSE)))</f>
        <v>#N/A</v>
      </c>
      <c r="AM123" s="89"/>
      <c r="AN123" s="89"/>
      <c r="AO123" s="89"/>
      <c r="AP123" s="89"/>
      <c r="AQ123" s="89"/>
      <c r="AR123" s="89"/>
      <c r="AS123" s="88"/>
      <c r="AT123" s="189">
        <v>2</v>
      </c>
      <c r="AU123" s="147" t="str">
        <f>VLOOKUP(AT123,Code!$B$51:$D$55,2,FALSE)</f>
        <v>Behaviour_1</v>
      </c>
      <c r="AV123" s="88">
        <f ca="1">RANDBETWEEN(1,VLOOKUP(AT123,Code!$B$51:$D$55,3,FALSE))</f>
        <v>3</v>
      </c>
      <c r="AW123" s="89"/>
      <c r="AX123" s="143" t="str">
        <f t="shared" ca="1" si="95"/>
        <v xml:space="preserve"> He shows good citizenship by assisting other students find errors in their work. This demonstrates secure subject understanding.</v>
      </c>
      <c r="AY123" s="88"/>
      <c r="AZ123" s="88"/>
      <c r="BA123" s="188" t="s">
        <v>26</v>
      </c>
      <c r="BB123" s="84" t="e">
        <f>HLOOKUP(Report!BA123,Homework!$I$2:$L$3,2,FALSE)</f>
        <v>#N/A</v>
      </c>
      <c r="BC123" s="85" t="e">
        <f t="shared" ca="1" si="73"/>
        <v>#N/A</v>
      </c>
      <c r="BD123" s="86" t="e">
        <f ca="1">IF(BA123=0,"",BC123+VLOOKUP(BA123,Code!$B$2:$C$6,2,FALSE))</f>
        <v>#N/A</v>
      </c>
      <c r="BE123" s="86" t="e">
        <f ca="1">IF(AND(VLOOKUP(BD123,Homework!D:J,2,FALSE)="'s ",RIGHT(G123,1)="s"),"' ",IF(VLOOKUP(BD123,Homework!D:J,2,FALSE)="'s ","'s "," "))</f>
        <v>#N/A</v>
      </c>
      <c r="BF123" s="87" t="e">
        <f ca="1">IF(BA123=0,"",IF(I123="F"," "&amp;G123&amp;BE123&amp;VLOOKUP(BD123,Homework!D:J,3,FALSE)," "&amp;G123&amp;BE123&amp;VLOOKUP(BD123,Homework!D:J,5,FALSE)))</f>
        <v>#N/A</v>
      </c>
      <c r="BG123" s="87"/>
      <c r="BH123" s="87"/>
      <c r="BI123" s="87"/>
      <c r="BJ123" s="87"/>
      <c r="BK123" s="87"/>
      <c r="BL123" s="87"/>
      <c r="BM123" s="88"/>
      <c r="BN123" s="88"/>
      <c r="BO123" s="184" t="s">
        <v>26</v>
      </c>
      <c r="BP123" s="185" t="e">
        <f>VLOOKUP(BO123,Code!$B$45:$D$48,2,FALSE)</f>
        <v>#N/A</v>
      </c>
      <c r="BQ123" s="186" t="e">
        <f>VLOOKUP(BO123,Code!$B$45:$D$48,3,FALSE)</f>
        <v>#N/A</v>
      </c>
      <c r="BR123" s="186" t="e">
        <f t="shared" ca="1" si="74"/>
        <v>#N/A</v>
      </c>
      <c r="BS123" s="186"/>
      <c r="BT123" s="187" t="s">
        <v>219</v>
      </c>
      <c r="BU123" s="187" t="s">
        <v>220</v>
      </c>
      <c r="BV123" s="187" t="s">
        <v>225</v>
      </c>
      <c r="BW123" s="195"/>
      <c r="BX123" s="195"/>
      <c r="BY123" s="157" t="str">
        <f t="shared" ca="1" si="75"/>
        <v/>
      </c>
      <c r="BZ123" s="157" t="str">
        <f t="shared" ca="1" si="76"/>
        <v/>
      </c>
      <c r="CA123" s="132" t="str">
        <f t="shared" ca="1" si="96"/>
        <v xml:space="preserve"> </v>
      </c>
      <c r="CB123" s="88"/>
      <c r="CC123" s="124">
        <v>115</v>
      </c>
      <c r="CD123" s="125" t="e">
        <f>HLOOKUP(Report!CC123,Behaviour!$H$2:$K$3,2,FALSE)</f>
        <v>#N/A</v>
      </c>
      <c r="CE123" s="126" t="e">
        <f t="shared" ca="1" si="77"/>
        <v>#N/A</v>
      </c>
      <c r="CF123" s="127" t="e">
        <f ca="1">CE123+VLOOKUP(CC123,Code!$B$2:$C$6,2,FALSE)</f>
        <v>#N/A</v>
      </c>
      <c r="CG123" s="128" t="e">
        <f ca="1">IF(CC123=0,"",IF(I123="F",AC123&amp;" "&amp;VLOOKUP(CF123,Behaviour!D:I,2,FALSE)&amp;" ",AC123&amp;" "&amp;VLOOKUP(CF123,Behaviour!D:I,4,FALSE)&amp;" "))</f>
        <v>#N/A</v>
      </c>
      <c r="CH123" s="89"/>
      <c r="CI123" s="89"/>
      <c r="CJ123" s="266" t="s">
        <v>26</v>
      </c>
      <c r="CK123" s="266"/>
      <c r="CL123" s="89" t="e">
        <f>IF(CJ123=0,"",VLOOKUP(CJ123,Code!$B$59:$D$61,2,FALSE))</f>
        <v>#N/A</v>
      </c>
      <c r="CM123" s="89" t="e">
        <f>IF(CJ123=0,"",VLOOKUP(CJ123,Code!$B$59:$D$61,3,FALSE))</f>
        <v>#N/A</v>
      </c>
      <c r="CN123" s="89" t="e">
        <f t="shared" ca="1" si="78"/>
        <v>#N/A</v>
      </c>
      <c r="CO123" s="89" t="e">
        <f t="shared" ca="1" si="97"/>
        <v>#N/A</v>
      </c>
      <c r="CP123" s="89" t="e">
        <f t="shared" ca="1" si="98"/>
        <v>#N/A</v>
      </c>
      <c r="CQ123" s="89" t="e">
        <f t="shared" ca="1" si="79"/>
        <v>#N/A</v>
      </c>
      <c r="CR123" s="89" t="str">
        <f t="shared" ca="1" si="80"/>
        <v/>
      </c>
      <c r="CS123" s="89"/>
      <c r="CT123" s="89"/>
      <c r="CU123" s="89" t="str">
        <f t="shared" ca="1" si="81"/>
        <v/>
      </c>
      <c r="CV123" s="89"/>
      <c r="CW123" s="89"/>
      <c r="CX123" s="183" t="str">
        <f t="shared" ca="1" si="82"/>
        <v/>
      </c>
      <c r="CY123" s="22" t="e">
        <f t="shared" ca="1" si="83"/>
        <v>#VALUE!</v>
      </c>
      <c r="CZ123" s="22"/>
      <c r="DA123" s="22"/>
      <c r="DB123" s="182" t="s">
        <v>26</v>
      </c>
      <c r="DC123" s="108" t="e">
        <f t="shared" ca="1" si="84"/>
        <v>#VALUE!</v>
      </c>
      <c r="DD123" s="112" t="e">
        <f ca="1">VLOOKUP(Report!DC123,Code!$B$24:$C$32,2,FALSE)</f>
        <v>#VALUE!</v>
      </c>
      <c r="DE123" s="108" t="e">
        <f ca="1">VLOOKUP(Report!DC123,Code!$B$24:$D$32,3,FALSE)</f>
        <v>#VALUE!</v>
      </c>
      <c r="DF123" s="108" t="e">
        <f t="shared" ca="1" si="85"/>
        <v>#VALUE!</v>
      </c>
      <c r="DG123" s="108" t="e">
        <f t="shared" ca="1" si="99"/>
        <v>#VALUE!</v>
      </c>
      <c r="DH123" s="169" t="e">
        <f t="shared" ca="1" si="100"/>
        <v>#VALUE!</v>
      </c>
      <c r="DI123" s="170"/>
      <c r="DJ123" s="170"/>
      <c r="DK123" s="170"/>
      <c r="DL123" s="170"/>
      <c r="DM123" s="88"/>
      <c r="DN123" s="88"/>
      <c r="DO123" s="177" t="s">
        <v>26</v>
      </c>
      <c r="DP123" s="178" t="e">
        <f>VLOOKUP(Report!DO123,Code!$B$40:$D$42,2,FALSE)</f>
        <v>#N/A</v>
      </c>
      <c r="DQ123" s="179" t="e">
        <f>VLOOKUP(Report!DO123,Code!$B$40:$D$42,3,FALSE)</f>
        <v>#N/A</v>
      </c>
      <c r="DR123" s="180" t="e">
        <f t="shared" ca="1" si="90"/>
        <v>#N/A</v>
      </c>
      <c r="DS123" s="221"/>
      <c r="DT123" s="222" t="e">
        <f t="shared" ca="1" si="86"/>
        <v>#N/A</v>
      </c>
      <c r="DU123" s="181" t="s">
        <v>208</v>
      </c>
      <c r="DV123" s="181" t="s">
        <v>208</v>
      </c>
      <c r="DW123" s="181" t="s">
        <v>208</v>
      </c>
      <c r="DX123" s="115" t="str">
        <f t="shared" si="87"/>
        <v/>
      </c>
      <c r="DY123" s="115"/>
      <c r="DZ123" s="115"/>
      <c r="EA123" s="115"/>
      <c r="EB123" s="98"/>
      <c r="EC123" s="98" t="str">
        <f t="shared" si="101"/>
        <v/>
      </c>
      <c r="ED123" s="192" t="str">
        <f t="shared" si="102"/>
        <v/>
      </c>
    </row>
    <row r="124" spans="7:134" s="223" customFormat="1" ht="115.5" hidden="1" customHeight="1" thickTop="1" thickBot="1" x14ac:dyDescent="0.45">
      <c r="G124" s="199"/>
      <c r="H124" s="238"/>
      <c r="I124" s="190"/>
      <c r="J124" s="193"/>
      <c r="K124" s="193"/>
      <c r="L124" s="193"/>
      <c r="M124" s="193"/>
      <c r="N124" s="193"/>
      <c r="O124" s="193"/>
      <c r="P124" s="193"/>
      <c r="Q124" s="193"/>
      <c r="R124" s="193"/>
      <c r="S124" s="193"/>
      <c r="T124" s="90"/>
      <c r="U124" s="95" t="str">
        <f t="shared" si="68"/>
        <v>Type_2</v>
      </c>
      <c r="V124" s="254"/>
      <c r="W124" s="255" t="e">
        <f t="shared" ca="1" si="69"/>
        <v>#N/A</v>
      </c>
      <c r="X124" s="255"/>
      <c r="Y124" s="47" t="e">
        <f t="shared" ca="1" si="70"/>
        <v>#N/A</v>
      </c>
      <c r="Z124" s="47" t="e">
        <f t="shared" ca="1" si="71"/>
        <v>#N/A</v>
      </c>
      <c r="AA124" s="47"/>
      <c r="AB124" s="82" t="str">
        <f t="shared" si="91"/>
        <v>he</v>
      </c>
      <c r="AC124" s="82" t="str">
        <f t="shared" si="92"/>
        <v>He</v>
      </c>
      <c r="AD124" s="82" t="str">
        <f t="shared" si="93"/>
        <v>his</v>
      </c>
      <c r="AE124" s="83" t="str">
        <f t="shared" si="94"/>
        <v>His</v>
      </c>
      <c r="AF124" s="94"/>
      <c r="AG124" s="94"/>
      <c r="AH124" s="191" t="s">
        <v>26</v>
      </c>
      <c r="AI124" s="84" t="e">
        <f>HLOOKUP(Report!AH124,Person!$H$2:$L$3,2,FALSE)</f>
        <v>#N/A</v>
      </c>
      <c r="AJ124" s="85" t="e">
        <f t="shared" ca="1" si="72"/>
        <v>#N/A</v>
      </c>
      <c r="AK124" s="86" t="e">
        <f ca="1">IF(AH124=0,"",AJ124+VLOOKUP(AH124,Code!$B$2:$C$6,2,FALSE))</f>
        <v>#N/A</v>
      </c>
      <c r="AL124" s="143" t="e">
        <f ca="1">IF(AH124=0,"",IF(I124="F",G124&amp;" "&amp;VLOOKUP(AK124,Person!D:I,2,FALSE),G124&amp;" "&amp;VLOOKUP(AK124,Person!D:I,4,FALSE)))</f>
        <v>#N/A</v>
      </c>
      <c r="AM124" s="89"/>
      <c r="AN124" s="89"/>
      <c r="AO124" s="89"/>
      <c r="AP124" s="89"/>
      <c r="AQ124" s="89"/>
      <c r="AR124" s="89"/>
      <c r="AS124" s="88"/>
      <c r="AT124" s="189">
        <v>2</v>
      </c>
      <c r="AU124" s="147" t="str">
        <f>VLOOKUP(AT124,Code!$B$51:$D$55,2,FALSE)</f>
        <v>Behaviour_1</v>
      </c>
      <c r="AV124" s="88">
        <f ca="1">RANDBETWEEN(1,VLOOKUP(AT124,Code!$B$51:$D$55,3,FALSE))</f>
        <v>1</v>
      </c>
      <c r="AW124" s="89"/>
      <c r="AX124" s="143" t="str">
        <f t="shared" ca="1" si="95"/>
        <v xml:space="preserve"> He is always willing to help a classmate who has been unable to grasp a concept as quickly as himself. This demonstrates secure subject understanding.</v>
      </c>
      <c r="AY124" s="88"/>
      <c r="AZ124" s="88"/>
      <c r="BA124" s="188" t="s">
        <v>26</v>
      </c>
      <c r="BB124" s="84" t="e">
        <f>HLOOKUP(Report!BA124,Homework!$I$2:$L$3,2,FALSE)</f>
        <v>#N/A</v>
      </c>
      <c r="BC124" s="85" t="e">
        <f t="shared" ca="1" si="73"/>
        <v>#N/A</v>
      </c>
      <c r="BD124" s="86" t="e">
        <f ca="1">IF(BA124=0,"",BC124+VLOOKUP(BA124,Code!$B$2:$C$6,2,FALSE))</f>
        <v>#N/A</v>
      </c>
      <c r="BE124" s="86" t="e">
        <f ca="1">IF(AND(VLOOKUP(BD124,Homework!D:J,2,FALSE)="'s ",RIGHT(G124,1)="s"),"' ",IF(VLOOKUP(BD124,Homework!D:J,2,FALSE)="'s ","'s "," "))</f>
        <v>#N/A</v>
      </c>
      <c r="BF124" s="87" t="e">
        <f ca="1">IF(BA124=0,"",IF(I124="F"," "&amp;G124&amp;BE124&amp;VLOOKUP(BD124,Homework!D:J,3,FALSE)," "&amp;G124&amp;BE124&amp;VLOOKUP(BD124,Homework!D:J,5,FALSE)))</f>
        <v>#N/A</v>
      </c>
      <c r="BG124" s="87"/>
      <c r="BH124" s="87"/>
      <c r="BI124" s="87"/>
      <c r="BJ124" s="87"/>
      <c r="BK124" s="87"/>
      <c r="BL124" s="87"/>
      <c r="BM124" s="88"/>
      <c r="BN124" s="88"/>
      <c r="BO124" s="184" t="s">
        <v>26</v>
      </c>
      <c r="BP124" s="185" t="e">
        <f>VLOOKUP(BO124,Code!$B$45:$D$48,2,FALSE)</f>
        <v>#N/A</v>
      </c>
      <c r="BQ124" s="186" t="e">
        <f>VLOOKUP(BO124,Code!$B$45:$D$48,3,FALSE)</f>
        <v>#N/A</v>
      </c>
      <c r="BR124" s="186" t="e">
        <f t="shared" ca="1" si="74"/>
        <v>#N/A</v>
      </c>
      <c r="BS124" s="186"/>
      <c r="BT124" s="187" t="s">
        <v>219</v>
      </c>
      <c r="BU124" s="187" t="s">
        <v>220</v>
      </c>
      <c r="BV124" s="187" t="s">
        <v>225</v>
      </c>
      <c r="BW124" s="195"/>
      <c r="BX124" s="195"/>
      <c r="BY124" s="157" t="str">
        <f t="shared" ca="1" si="75"/>
        <v/>
      </c>
      <c r="BZ124" s="157" t="str">
        <f t="shared" ca="1" si="76"/>
        <v/>
      </c>
      <c r="CA124" s="132" t="str">
        <f t="shared" ca="1" si="96"/>
        <v xml:space="preserve"> </v>
      </c>
      <c r="CB124" s="88"/>
      <c r="CC124" s="124">
        <v>116</v>
      </c>
      <c r="CD124" s="125" t="e">
        <f>HLOOKUP(Report!CC124,Behaviour!$H$2:$K$3,2,FALSE)</f>
        <v>#N/A</v>
      </c>
      <c r="CE124" s="126" t="e">
        <f t="shared" ca="1" si="77"/>
        <v>#N/A</v>
      </c>
      <c r="CF124" s="127" t="e">
        <f ca="1">CE124+VLOOKUP(CC124,Code!$B$2:$C$6,2,FALSE)</f>
        <v>#N/A</v>
      </c>
      <c r="CG124" s="128" t="e">
        <f ca="1">IF(CC124=0,"",IF(I124="F",AC124&amp;" "&amp;VLOOKUP(CF124,Behaviour!D:I,2,FALSE)&amp;" ",AC124&amp;" "&amp;VLOOKUP(CF124,Behaviour!D:I,4,FALSE)&amp;" "))</f>
        <v>#N/A</v>
      </c>
      <c r="CH124" s="89"/>
      <c r="CI124" s="89"/>
      <c r="CJ124" s="266" t="s">
        <v>26</v>
      </c>
      <c r="CK124" s="266"/>
      <c r="CL124" s="89" t="e">
        <f>IF(CJ124=0,"",VLOOKUP(CJ124,Code!$B$59:$D$61,2,FALSE))</f>
        <v>#N/A</v>
      </c>
      <c r="CM124" s="89" t="e">
        <f>IF(CJ124=0,"",VLOOKUP(CJ124,Code!$B$59:$D$61,3,FALSE))</f>
        <v>#N/A</v>
      </c>
      <c r="CN124" s="89" t="e">
        <f t="shared" ca="1" si="78"/>
        <v>#N/A</v>
      </c>
      <c r="CO124" s="89" t="e">
        <f t="shared" ca="1" si="97"/>
        <v>#N/A</v>
      </c>
      <c r="CP124" s="89" t="e">
        <f t="shared" ca="1" si="98"/>
        <v>#N/A</v>
      </c>
      <c r="CQ124" s="89" t="e">
        <f t="shared" ca="1" si="79"/>
        <v>#N/A</v>
      </c>
      <c r="CR124" s="89" t="str">
        <f t="shared" ca="1" si="80"/>
        <v/>
      </c>
      <c r="CS124" s="89"/>
      <c r="CT124" s="89"/>
      <c r="CU124" s="89" t="str">
        <f t="shared" ca="1" si="81"/>
        <v/>
      </c>
      <c r="CV124" s="89"/>
      <c r="CW124" s="89"/>
      <c r="CX124" s="183" t="str">
        <f t="shared" ca="1" si="82"/>
        <v/>
      </c>
      <c r="CY124" s="22" t="e">
        <f t="shared" ca="1" si="83"/>
        <v>#VALUE!</v>
      </c>
      <c r="CZ124" s="22"/>
      <c r="DA124" s="22"/>
      <c r="DB124" s="182" t="s">
        <v>26</v>
      </c>
      <c r="DC124" s="108" t="e">
        <f t="shared" ca="1" si="84"/>
        <v>#VALUE!</v>
      </c>
      <c r="DD124" s="112" t="e">
        <f ca="1">VLOOKUP(Report!DC124,Code!$B$24:$C$32,2,FALSE)</f>
        <v>#VALUE!</v>
      </c>
      <c r="DE124" s="108" t="e">
        <f ca="1">VLOOKUP(Report!DC124,Code!$B$24:$D$32,3,FALSE)</f>
        <v>#VALUE!</v>
      </c>
      <c r="DF124" s="108" t="e">
        <f t="shared" ca="1" si="85"/>
        <v>#VALUE!</v>
      </c>
      <c r="DG124" s="108" t="e">
        <f t="shared" ca="1" si="99"/>
        <v>#VALUE!</v>
      </c>
      <c r="DH124" s="169" t="e">
        <f t="shared" ca="1" si="100"/>
        <v>#VALUE!</v>
      </c>
      <c r="DI124" s="170"/>
      <c r="DJ124" s="170"/>
      <c r="DK124" s="170"/>
      <c r="DL124" s="170"/>
      <c r="DM124" s="88"/>
      <c r="DN124" s="88"/>
      <c r="DO124" s="177" t="s">
        <v>26</v>
      </c>
      <c r="DP124" s="178" t="e">
        <f>VLOOKUP(Report!DO124,Code!$B$40:$D$42,2,FALSE)</f>
        <v>#N/A</v>
      </c>
      <c r="DQ124" s="179" t="e">
        <f>VLOOKUP(Report!DO124,Code!$B$40:$D$42,3,FALSE)</f>
        <v>#N/A</v>
      </c>
      <c r="DR124" s="180" t="e">
        <f t="shared" ca="1" si="90"/>
        <v>#N/A</v>
      </c>
      <c r="DS124" s="221"/>
      <c r="DT124" s="222" t="e">
        <f t="shared" ca="1" si="86"/>
        <v>#N/A</v>
      </c>
      <c r="DU124" s="181" t="s">
        <v>208</v>
      </c>
      <c r="DV124" s="181" t="s">
        <v>208</v>
      </c>
      <c r="DW124" s="181" t="s">
        <v>208</v>
      </c>
      <c r="DX124" s="115" t="str">
        <f t="shared" si="87"/>
        <v/>
      </c>
      <c r="DY124" s="115"/>
      <c r="DZ124" s="115"/>
      <c r="EA124" s="115"/>
      <c r="EB124" s="98"/>
      <c r="EC124" s="98" t="str">
        <f t="shared" si="101"/>
        <v/>
      </c>
      <c r="ED124" s="192" t="str">
        <f t="shared" si="102"/>
        <v/>
      </c>
    </row>
    <row r="125" spans="7:134" s="223" customFormat="1" ht="115.5" hidden="1" customHeight="1" thickTop="1" thickBot="1" x14ac:dyDescent="0.45">
      <c r="G125" s="199"/>
      <c r="H125" s="238"/>
      <c r="I125" s="190"/>
      <c r="J125" s="193"/>
      <c r="K125" s="193"/>
      <c r="L125" s="193"/>
      <c r="M125" s="193"/>
      <c r="N125" s="193"/>
      <c r="O125" s="193"/>
      <c r="P125" s="193"/>
      <c r="Q125" s="193"/>
      <c r="R125" s="193"/>
      <c r="S125" s="193"/>
      <c r="T125" s="90"/>
      <c r="U125" s="95" t="str">
        <f t="shared" si="68"/>
        <v>Type_2</v>
      </c>
      <c r="V125" s="254"/>
      <c r="W125" s="255" t="e">
        <f t="shared" ca="1" si="69"/>
        <v>#N/A</v>
      </c>
      <c r="X125" s="255"/>
      <c r="Y125" s="47" t="e">
        <f t="shared" ca="1" si="70"/>
        <v>#N/A</v>
      </c>
      <c r="Z125" s="47" t="e">
        <f t="shared" ca="1" si="71"/>
        <v>#N/A</v>
      </c>
      <c r="AA125" s="47"/>
      <c r="AB125" s="82" t="str">
        <f t="shared" si="91"/>
        <v>he</v>
      </c>
      <c r="AC125" s="82" t="str">
        <f t="shared" si="92"/>
        <v>He</v>
      </c>
      <c r="AD125" s="82" t="str">
        <f t="shared" si="93"/>
        <v>his</v>
      </c>
      <c r="AE125" s="83" t="str">
        <f t="shared" si="94"/>
        <v>His</v>
      </c>
      <c r="AF125" s="94"/>
      <c r="AG125" s="94"/>
      <c r="AH125" s="191" t="s">
        <v>26</v>
      </c>
      <c r="AI125" s="84" t="e">
        <f>HLOOKUP(Report!AH125,Person!$H$2:$L$3,2,FALSE)</f>
        <v>#N/A</v>
      </c>
      <c r="AJ125" s="85" t="e">
        <f t="shared" ca="1" si="72"/>
        <v>#N/A</v>
      </c>
      <c r="AK125" s="86" t="e">
        <f ca="1">IF(AH125=0,"",AJ125+VLOOKUP(AH125,Code!$B$2:$C$6,2,FALSE))</f>
        <v>#N/A</v>
      </c>
      <c r="AL125" s="143" t="e">
        <f ca="1">IF(AH125=0,"",IF(I125="F",G125&amp;" "&amp;VLOOKUP(AK125,Person!D:I,2,FALSE),G125&amp;" "&amp;VLOOKUP(AK125,Person!D:I,4,FALSE)))</f>
        <v>#N/A</v>
      </c>
      <c r="AM125" s="89"/>
      <c r="AN125" s="89"/>
      <c r="AO125" s="89"/>
      <c r="AP125" s="89"/>
      <c r="AQ125" s="89"/>
      <c r="AR125" s="89"/>
      <c r="AS125" s="88"/>
      <c r="AT125" s="189">
        <v>2</v>
      </c>
      <c r="AU125" s="147" t="str">
        <f>VLOOKUP(AT125,Code!$B$51:$D$55,2,FALSE)</f>
        <v>Behaviour_1</v>
      </c>
      <c r="AV125" s="88">
        <f ca="1">RANDBETWEEN(1,VLOOKUP(AT125,Code!$B$51:$D$55,3,FALSE))</f>
        <v>2</v>
      </c>
      <c r="AW125" s="89"/>
      <c r="AX125" s="143" t="str">
        <f t="shared" ca="1" si="95"/>
        <v xml:space="preserve"> He shows good citizenship by assisting other students to correct their work. This demonstrates secure subject understanding.</v>
      </c>
      <c r="AY125" s="88"/>
      <c r="AZ125" s="88"/>
      <c r="BA125" s="188" t="s">
        <v>26</v>
      </c>
      <c r="BB125" s="84" t="e">
        <f>HLOOKUP(Report!BA125,Homework!$I$2:$L$3,2,FALSE)</f>
        <v>#N/A</v>
      </c>
      <c r="BC125" s="85" t="e">
        <f t="shared" ca="1" si="73"/>
        <v>#N/A</v>
      </c>
      <c r="BD125" s="86" t="e">
        <f ca="1">IF(BA125=0,"",BC125+VLOOKUP(BA125,Code!$B$2:$C$6,2,FALSE))</f>
        <v>#N/A</v>
      </c>
      <c r="BE125" s="86" t="e">
        <f ca="1">IF(AND(VLOOKUP(BD125,Homework!D:J,2,FALSE)="'s ",RIGHT(G125,1)="s"),"' ",IF(VLOOKUP(BD125,Homework!D:J,2,FALSE)="'s ","'s "," "))</f>
        <v>#N/A</v>
      </c>
      <c r="BF125" s="87" t="e">
        <f ca="1">IF(BA125=0,"",IF(I125="F"," "&amp;G125&amp;BE125&amp;VLOOKUP(BD125,Homework!D:J,3,FALSE)," "&amp;G125&amp;BE125&amp;VLOOKUP(BD125,Homework!D:J,5,FALSE)))</f>
        <v>#N/A</v>
      </c>
      <c r="BG125" s="87"/>
      <c r="BH125" s="87"/>
      <c r="BI125" s="87"/>
      <c r="BJ125" s="87"/>
      <c r="BK125" s="87"/>
      <c r="BL125" s="87"/>
      <c r="BM125" s="88"/>
      <c r="BN125" s="88"/>
      <c r="BO125" s="184" t="s">
        <v>26</v>
      </c>
      <c r="BP125" s="185" t="e">
        <f>VLOOKUP(BO125,Code!$B$45:$D$48,2,FALSE)</f>
        <v>#N/A</v>
      </c>
      <c r="BQ125" s="186" t="e">
        <f>VLOOKUP(BO125,Code!$B$45:$D$48,3,FALSE)</f>
        <v>#N/A</v>
      </c>
      <c r="BR125" s="186" t="e">
        <f t="shared" ca="1" si="74"/>
        <v>#N/A</v>
      </c>
      <c r="BS125" s="186"/>
      <c r="BT125" s="187" t="s">
        <v>219</v>
      </c>
      <c r="BU125" s="187" t="s">
        <v>220</v>
      </c>
      <c r="BV125" s="187" t="s">
        <v>225</v>
      </c>
      <c r="BW125" s="195"/>
      <c r="BX125" s="195"/>
      <c r="BY125" s="157" t="str">
        <f t="shared" ca="1" si="75"/>
        <v/>
      </c>
      <c r="BZ125" s="157" t="str">
        <f t="shared" ca="1" si="76"/>
        <v/>
      </c>
      <c r="CA125" s="132" t="str">
        <f t="shared" ca="1" si="96"/>
        <v xml:space="preserve"> </v>
      </c>
      <c r="CB125" s="88"/>
      <c r="CC125" s="124">
        <v>117</v>
      </c>
      <c r="CD125" s="125" t="e">
        <f>HLOOKUP(Report!CC125,Behaviour!$H$2:$K$3,2,FALSE)</f>
        <v>#N/A</v>
      </c>
      <c r="CE125" s="126" t="e">
        <f t="shared" ca="1" si="77"/>
        <v>#N/A</v>
      </c>
      <c r="CF125" s="127" t="e">
        <f ca="1">CE125+VLOOKUP(CC125,Code!$B$2:$C$6,2,FALSE)</f>
        <v>#N/A</v>
      </c>
      <c r="CG125" s="128" t="e">
        <f ca="1">IF(CC125=0,"",IF(I125="F",AC125&amp;" "&amp;VLOOKUP(CF125,Behaviour!D:I,2,FALSE)&amp;" ",AC125&amp;" "&amp;VLOOKUP(CF125,Behaviour!D:I,4,FALSE)&amp;" "))</f>
        <v>#N/A</v>
      </c>
      <c r="CH125" s="89"/>
      <c r="CI125" s="89"/>
      <c r="CJ125" s="266" t="s">
        <v>26</v>
      </c>
      <c r="CK125" s="266"/>
      <c r="CL125" s="89" t="e">
        <f>IF(CJ125=0,"",VLOOKUP(CJ125,Code!$B$59:$D$61,2,FALSE))</f>
        <v>#N/A</v>
      </c>
      <c r="CM125" s="89" t="e">
        <f>IF(CJ125=0,"",VLOOKUP(CJ125,Code!$B$59:$D$61,3,FALSE))</f>
        <v>#N/A</v>
      </c>
      <c r="CN125" s="89" t="e">
        <f t="shared" ca="1" si="78"/>
        <v>#N/A</v>
      </c>
      <c r="CO125" s="89" t="e">
        <f t="shared" ca="1" si="97"/>
        <v>#N/A</v>
      </c>
      <c r="CP125" s="89" t="e">
        <f t="shared" ca="1" si="98"/>
        <v>#N/A</v>
      </c>
      <c r="CQ125" s="89" t="e">
        <f t="shared" ca="1" si="79"/>
        <v>#N/A</v>
      </c>
      <c r="CR125" s="89" t="str">
        <f t="shared" ca="1" si="80"/>
        <v/>
      </c>
      <c r="CS125" s="89"/>
      <c r="CT125" s="89"/>
      <c r="CU125" s="89" t="str">
        <f t="shared" ca="1" si="81"/>
        <v/>
      </c>
      <c r="CV125" s="89"/>
      <c r="CW125" s="89"/>
      <c r="CX125" s="183" t="str">
        <f t="shared" ca="1" si="82"/>
        <v/>
      </c>
      <c r="CY125" s="22" t="e">
        <f t="shared" ca="1" si="83"/>
        <v>#VALUE!</v>
      </c>
      <c r="CZ125" s="22"/>
      <c r="DA125" s="22"/>
      <c r="DB125" s="182" t="s">
        <v>26</v>
      </c>
      <c r="DC125" s="108" t="e">
        <f t="shared" ca="1" si="84"/>
        <v>#VALUE!</v>
      </c>
      <c r="DD125" s="112" t="e">
        <f ca="1">VLOOKUP(Report!DC125,Code!$B$24:$C$32,2,FALSE)</f>
        <v>#VALUE!</v>
      </c>
      <c r="DE125" s="108" t="e">
        <f ca="1">VLOOKUP(Report!DC125,Code!$B$24:$D$32,3,FALSE)</f>
        <v>#VALUE!</v>
      </c>
      <c r="DF125" s="108" t="e">
        <f t="shared" ca="1" si="85"/>
        <v>#VALUE!</v>
      </c>
      <c r="DG125" s="108" t="e">
        <f t="shared" ca="1" si="99"/>
        <v>#VALUE!</v>
      </c>
      <c r="DH125" s="169" t="e">
        <f t="shared" ca="1" si="100"/>
        <v>#VALUE!</v>
      </c>
      <c r="DI125" s="170"/>
      <c r="DJ125" s="170"/>
      <c r="DK125" s="170"/>
      <c r="DL125" s="170"/>
      <c r="DM125" s="88"/>
      <c r="DN125" s="88"/>
      <c r="DO125" s="177" t="s">
        <v>26</v>
      </c>
      <c r="DP125" s="178" t="e">
        <f>VLOOKUP(Report!DO125,Code!$B$40:$D$42,2,FALSE)</f>
        <v>#N/A</v>
      </c>
      <c r="DQ125" s="179" t="e">
        <f>VLOOKUP(Report!DO125,Code!$B$40:$D$42,3,FALSE)</f>
        <v>#N/A</v>
      </c>
      <c r="DR125" s="180" t="e">
        <f t="shared" ca="1" si="90"/>
        <v>#N/A</v>
      </c>
      <c r="DS125" s="221"/>
      <c r="DT125" s="222" t="e">
        <f t="shared" ca="1" si="86"/>
        <v>#N/A</v>
      </c>
      <c r="DU125" s="181" t="s">
        <v>208</v>
      </c>
      <c r="DV125" s="181" t="s">
        <v>208</v>
      </c>
      <c r="DW125" s="181" t="s">
        <v>208</v>
      </c>
      <c r="DX125" s="115" t="str">
        <f t="shared" si="87"/>
        <v/>
      </c>
      <c r="DY125" s="115"/>
      <c r="DZ125" s="115"/>
      <c r="EA125" s="115"/>
      <c r="EB125" s="98"/>
      <c r="EC125" s="98" t="str">
        <f t="shared" si="101"/>
        <v/>
      </c>
      <c r="ED125" s="192" t="str">
        <f t="shared" si="102"/>
        <v/>
      </c>
    </row>
    <row r="126" spans="7:134" s="223" customFormat="1" ht="115.5" hidden="1" customHeight="1" thickTop="1" thickBot="1" x14ac:dyDescent="0.45">
      <c r="G126" s="199"/>
      <c r="H126" s="238"/>
      <c r="I126" s="190"/>
      <c r="J126" s="193"/>
      <c r="K126" s="193"/>
      <c r="L126" s="193"/>
      <c r="M126" s="193"/>
      <c r="N126" s="193"/>
      <c r="O126" s="193"/>
      <c r="P126" s="193"/>
      <c r="Q126" s="193"/>
      <c r="R126" s="193"/>
      <c r="S126" s="193"/>
      <c r="T126" s="90"/>
      <c r="U126" s="95" t="str">
        <f t="shared" si="68"/>
        <v>Type_2</v>
      </c>
      <c r="V126" s="254"/>
      <c r="W126" s="255" t="e">
        <f t="shared" ca="1" si="69"/>
        <v>#N/A</v>
      </c>
      <c r="X126" s="255"/>
      <c r="Y126" s="47" t="e">
        <f t="shared" ca="1" si="70"/>
        <v>#N/A</v>
      </c>
      <c r="Z126" s="47" t="e">
        <f t="shared" ca="1" si="71"/>
        <v>#N/A</v>
      </c>
      <c r="AA126" s="47"/>
      <c r="AB126" s="82" t="str">
        <f t="shared" si="91"/>
        <v>he</v>
      </c>
      <c r="AC126" s="82" t="str">
        <f t="shared" si="92"/>
        <v>He</v>
      </c>
      <c r="AD126" s="82" t="str">
        <f t="shared" si="93"/>
        <v>his</v>
      </c>
      <c r="AE126" s="83" t="str">
        <f t="shared" si="94"/>
        <v>His</v>
      </c>
      <c r="AF126" s="94"/>
      <c r="AG126" s="94"/>
      <c r="AH126" s="191" t="s">
        <v>26</v>
      </c>
      <c r="AI126" s="84" t="e">
        <f>HLOOKUP(Report!AH126,Person!$H$2:$L$3,2,FALSE)</f>
        <v>#N/A</v>
      </c>
      <c r="AJ126" s="85" t="e">
        <f t="shared" ca="1" si="72"/>
        <v>#N/A</v>
      </c>
      <c r="AK126" s="86" t="e">
        <f ca="1">IF(AH126=0,"",AJ126+VLOOKUP(AH126,Code!$B$2:$C$6,2,FALSE))</f>
        <v>#N/A</v>
      </c>
      <c r="AL126" s="143" t="e">
        <f ca="1">IF(AH126=0,"",IF(I126="F",G126&amp;" "&amp;VLOOKUP(AK126,Person!D:I,2,FALSE),G126&amp;" "&amp;VLOOKUP(AK126,Person!D:I,4,FALSE)))</f>
        <v>#N/A</v>
      </c>
      <c r="AM126" s="89"/>
      <c r="AN126" s="89"/>
      <c r="AO126" s="89"/>
      <c r="AP126" s="89"/>
      <c r="AQ126" s="89"/>
      <c r="AR126" s="89"/>
      <c r="AS126" s="88"/>
      <c r="AT126" s="189">
        <v>2</v>
      </c>
      <c r="AU126" s="147" t="str">
        <f>VLOOKUP(AT126,Code!$B$51:$D$55,2,FALSE)</f>
        <v>Behaviour_1</v>
      </c>
      <c r="AV126" s="88">
        <f ca="1">RANDBETWEEN(1,VLOOKUP(AT126,Code!$B$51:$D$55,3,FALSE))</f>
        <v>2</v>
      </c>
      <c r="AW126" s="89"/>
      <c r="AX126" s="143" t="str">
        <f t="shared" ca="1" si="95"/>
        <v xml:space="preserve"> He shows good citizenship by assisting other students to correct their work. This demonstrates secure subject understanding.</v>
      </c>
      <c r="AY126" s="88"/>
      <c r="AZ126" s="88"/>
      <c r="BA126" s="188" t="s">
        <v>26</v>
      </c>
      <c r="BB126" s="84" t="e">
        <f>HLOOKUP(Report!BA126,Homework!$I$2:$L$3,2,FALSE)</f>
        <v>#N/A</v>
      </c>
      <c r="BC126" s="85" t="e">
        <f t="shared" ca="1" si="73"/>
        <v>#N/A</v>
      </c>
      <c r="BD126" s="86" t="e">
        <f ca="1">IF(BA126=0,"",BC126+VLOOKUP(BA126,Code!$B$2:$C$6,2,FALSE))</f>
        <v>#N/A</v>
      </c>
      <c r="BE126" s="86" t="e">
        <f ca="1">IF(AND(VLOOKUP(BD126,Homework!D:J,2,FALSE)="'s ",RIGHT(G126,1)="s"),"' ",IF(VLOOKUP(BD126,Homework!D:J,2,FALSE)="'s ","'s "," "))</f>
        <v>#N/A</v>
      </c>
      <c r="BF126" s="87" t="e">
        <f ca="1">IF(BA126=0,"",IF(I126="F"," "&amp;G126&amp;BE126&amp;VLOOKUP(BD126,Homework!D:J,3,FALSE)," "&amp;G126&amp;BE126&amp;VLOOKUP(BD126,Homework!D:J,5,FALSE)))</f>
        <v>#N/A</v>
      </c>
      <c r="BG126" s="87"/>
      <c r="BH126" s="87"/>
      <c r="BI126" s="87"/>
      <c r="BJ126" s="87"/>
      <c r="BK126" s="87"/>
      <c r="BL126" s="87"/>
      <c r="BM126" s="88"/>
      <c r="BN126" s="88"/>
      <c r="BO126" s="184" t="s">
        <v>26</v>
      </c>
      <c r="BP126" s="185" t="e">
        <f>VLOOKUP(BO126,Code!$B$45:$D$48,2,FALSE)</f>
        <v>#N/A</v>
      </c>
      <c r="BQ126" s="186" t="e">
        <f>VLOOKUP(BO126,Code!$B$45:$D$48,3,FALSE)</f>
        <v>#N/A</v>
      </c>
      <c r="BR126" s="186" t="e">
        <f t="shared" ca="1" si="74"/>
        <v>#N/A</v>
      </c>
      <c r="BS126" s="186"/>
      <c r="BT126" s="187" t="s">
        <v>219</v>
      </c>
      <c r="BU126" s="187" t="s">
        <v>220</v>
      </c>
      <c r="BV126" s="187" t="s">
        <v>225</v>
      </c>
      <c r="BW126" s="195"/>
      <c r="BX126" s="195"/>
      <c r="BY126" s="157" t="str">
        <f t="shared" ca="1" si="75"/>
        <v/>
      </c>
      <c r="BZ126" s="157" t="str">
        <f t="shared" ca="1" si="76"/>
        <v/>
      </c>
      <c r="CA126" s="132" t="str">
        <f t="shared" ca="1" si="96"/>
        <v xml:space="preserve"> </v>
      </c>
      <c r="CB126" s="88"/>
      <c r="CC126" s="124">
        <v>118</v>
      </c>
      <c r="CD126" s="125" t="e">
        <f>HLOOKUP(Report!CC126,Behaviour!$H$2:$K$3,2,FALSE)</f>
        <v>#N/A</v>
      </c>
      <c r="CE126" s="126" t="e">
        <f t="shared" ca="1" si="77"/>
        <v>#N/A</v>
      </c>
      <c r="CF126" s="127" t="e">
        <f ca="1">CE126+VLOOKUP(CC126,Code!$B$2:$C$6,2,FALSE)</f>
        <v>#N/A</v>
      </c>
      <c r="CG126" s="128" t="e">
        <f ca="1">IF(CC126=0,"",IF(I126="F",AC126&amp;" "&amp;VLOOKUP(CF126,Behaviour!D:I,2,FALSE)&amp;" ",AC126&amp;" "&amp;VLOOKUP(CF126,Behaviour!D:I,4,FALSE)&amp;" "))</f>
        <v>#N/A</v>
      </c>
      <c r="CH126" s="89"/>
      <c r="CI126" s="89"/>
      <c r="CJ126" s="266" t="s">
        <v>26</v>
      </c>
      <c r="CK126" s="266"/>
      <c r="CL126" s="89" t="e">
        <f>IF(CJ126=0,"",VLOOKUP(CJ126,Code!$B$59:$D$61,2,FALSE))</f>
        <v>#N/A</v>
      </c>
      <c r="CM126" s="89" t="e">
        <f>IF(CJ126=0,"",VLOOKUP(CJ126,Code!$B$59:$D$61,3,FALSE))</f>
        <v>#N/A</v>
      </c>
      <c r="CN126" s="89" t="e">
        <f t="shared" ca="1" si="78"/>
        <v>#N/A</v>
      </c>
      <c r="CO126" s="89" t="e">
        <f t="shared" ca="1" si="97"/>
        <v>#N/A</v>
      </c>
      <c r="CP126" s="89" t="e">
        <f t="shared" ca="1" si="98"/>
        <v>#N/A</v>
      </c>
      <c r="CQ126" s="89" t="e">
        <f t="shared" ca="1" si="79"/>
        <v>#N/A</v>
      </c>
      <c r="CR126" s="89" t="str">
        <f t="shared" ca="1" si="80"/>
        <v/>
      </c>
      <c r="CS126" s="89"/>
      <c r="CT126" s="89"/>
      <c r="CU126" s="89" t="str">
        <f t="shared" ca="1" si="81"/>
        <v/>
      </c>
      <c r="CV126" s="89"/>
      <c r="CW126" s="89"/>
      <c r="CX126" s="183" t="str">
        <f t="shared" ca="1" si="82"/>
        <v/>
      </c>
      <c r="CY126" s="22" t="e">
        <f t="shared" ca="1" si="83"/>
        <v>#VALUE!</v>
      </c>
      <c r="CZ126" s="22"/>
      <c r="DA126" s="22"/>
      <c r="DB126" s="182" t="s">
        <v>26</v>
      </c>
      <c r="DC126" s="108" t="e">
        <f t="shared" ca="1" si="84"/>
        <v>#VALUE!</v>
      </c>
      <c r="DD126" s="112" t="e">
        <f ca="1">VLOOKUP(Report!DC126,Code!$B$24:$C$32,2,FALSE)</f>
        <v>#VALUE!</v>
      </c>
      <c r="DE126" s="108" t="e">
        <f ca="1">VLOOKUP(Report!DC126,Code!$B$24:$D$32,3,FALSE)</f>
        <v>#VALUE!</v>
      </c>
      <c r="DF126" s="108" t="e">
        <f t="shared" ca="1" si="85"/>
        <v>#VALUE!</v>
      </c>
      <c r="DG126" s="108" t="e">
        <f t="shared" ca="1" si="99"/>
        <v>#VALUE!</v>
      </c>
      <c r="DH126" s="169" t="e">
        <f t="shared" ca="1" si="100"/>
        <v>#VALUE!</v>
      </c>
      <c r="DI126" s="170"/>
      <c r="DJ126" s="170"/>
      <c r="DK126" s="170"/>
      <c r="DL126" s="170"/>
      <c r="DM126" s="88"/>
      <c r="DN126" s="88"/>
      <c r="DO126" s="177" t="s">
        <v>26</v>
      </c>
      <c r="DP126" s="178" t="e">
        <f>VLOOKUP(Report!DO126,Code!$B$40:$D$42,2,FALSE)</f>
        <v>#N/A</v>
      </c>
      <c r="DQ126" s="179" t="e">
        <f>VLOOKUP(Report!DO126,Code!$B$40:$D$42,3,FALSE)</f>
        <v>#N/A</v>
      </c>
      <c r="DR126" s="180" t="e">
        <f t="shared" ca="1" si="90"/>
        <v>#N/A</v>
      </c>
      <c r="DS126" s="221"/>
      <c r="DT126" s="222" t="e">
        <f t="shared" ca="1" si="86"/>
        <v>#N/A</v>
      </c>
      <c r="DU126" s="181" t="s">
        <v>208</v>
      </c>
      <c r="DV126" s="181" t="s">
        <v>208</v>
      </c>
      <c r="DW126" s="181" t="s">
        <v>208</v>
      </c>
      <c r="DX126" s="115" t="str">
        <f t="shared" si="87"/>
        <v/>
      </c>
      <c r="DY126" s="115"/>
      <c r="DZ126" s="115"/>
      <c r="EA126" s="115"/>
      <c r="EB126" s="98"/>
      <c r="EC126" s="98" t="str">
        <f t="shared" si="101"/>
        <v/>
      </c>
      <c r="ED126" s="192" t="str">
        <f t="shared" si="102"/>
        <v/>
      </c>
    </row>
    <row r="127" spans="7:134" s="223" customFormat="1" ht="115.5" hidden="1" customHeight="1" thickTop="1" thickBot="1" x14ac:dyDescent="0.45">
      <c r="G127" s="199"/>
      <c r="H127" s="238"/>
      <c r="I127" s="190"/>
      <c r="J127" s="193"/>
      <c r="K127" s="193"/>
      <c r="L127" s="193"/>
      <c r="M127" s="193"/>
      <c r="N127" s="193"/>
      <c r="O127" s="193"/>
      <c r="P127" s="193"/>
      <c r="Q127" s="193"/>
      <c r="R127" s="193"/>
      <c r="S127" s="193"/>
      <c r="T127" s="90"/>
      <c r="U127" s="95" t="str">
        <f t="shared" si="68"/>
        <v>Type_2</v>
      </c>
      <c r="V127" s="254"/>
      <c r="W127" s="255" t="e">
        <f t="shared" ca="1" si="69"/>
        <v>#N/A</v>
      </c>
      <c r="X127" s="255"/>
      <c r="Y127" s="47" t="e">
        <f t="shared" ca="1" si="70"/>
        <v>#N/A</v>
      </c>
      <c r="Z127" s="47" t="e">
        <f t="shared" ca="1" si="71"/>
        <v>#N/A</v>
      </c>
      <c r="AA127" s="47"/>
      <c r="AB127" s="82" t="str">
        <f t="shared" si="91"/>
        <v>he</v>
      </c>
      <c r="AC127" s="82" t="str">
        <f t="shared" si="92"/>
        <v>He</v>
      </c>
      <c r="AD127" s="82" t="str">
        <f t="shared" si="93"/>
        <v>his</v>
      </c>
      <c r="AE127" s="83" t="str">
        <f t="shared" si="94"/>
        <v>His</v>
      </c>
      <c r="AF127" s="94"/>
      <c r="AG127" s="94"/>
      <c r="AH127" s="191" t="s">
        <v>26</v>
      </c>
      <c r="AI127" s="84" t="e">
        <f>HLOOKUP(Report!AH127,Person!$H$2:$L$3,2,FALSE)</f>
        <v>#N/A</v>
      </c>
      <c r="AJ127" s="85" t="e">
        <f t="shared" ca="1" si="72"/>
        <v>#N/A</v>
      </c>
      <c r="AK127" s="86" t="e">
        <f ca="1">IF(AH127=0,"",AJ127+VLOOKUP(AH127,Code!$B$2:$C$6,2,FALSE))</f>
        <v>#N/A</v>
      </c>
      <c r="AL127" s="143" t="e">
        <f ca="1">IF(AH127=0,"",IF(I127="F",G127&amp;" "&amp;VLOOKUP(AK127,Person!D:I,2,FALSE),G127&amp;" "&amp;VLOOKUP(AK127,Person!D:I,4,FALSE)))</f>
        <v>#N/A</v>
      </c>
      <c r="AM127" s="89"/>
      <c r="AN127" s="89"/>
      <c r="AO127" s="89"/>
      <c r="AP127" s="89"/>
      <c r="AQ127" s="89"/>
      <c r="AR127" s="89"/>
      <c r="AS127" s="88"/>
      <c r="AT127" s="189">
        <v>2</v>
      </c>
      <c r="AU127" s="147" t="str">
        <f>VLOOKUP(AT127,Code!$B$51:$D$55,2,FALSE)</f>
        <v>Behaviour_1</v>
      </c>
      <c r="AV127" s="88">
        <f ca="1">RANDBETWEEN(1,VLOOKUP(AT127,Code!$B$51:$D$55,3,FALSE))</f>
        <v>3</v>
      </c>
      <c r="AW127" s="89"/>
      <c r="AX127" s="143" t="str">
        <f t="shared" ca="1" si="95"/>
        <v xml:space="preserve"> He shows good citizenship by assisting other students find errors in their work. This demonstrates secure subject understanding.</v>
      </c>
      <c r="AY127" s="88"/>
      <c r="AZ127" s="88"/>
      <c r="BA127" s="188" t="s">
        <v>26</v>
      </c>
      <c r="BB127" s="84" t="e">
        <f>HLOOKUP(Report!BA127,Homework!$I$2:$L$3,2,FALSE)</f>
        <v>#N/A</v>
      </c>
      <c r="BC127" s="85" t="e">
        <f t="shared" ca="1" si="73"/>
        <v>#N/A</v>
      </c>
      <c r="BD127" s="86" t="e">
        <f ca="1">IF(BA127=0,"",BC127+VLOOKUP(BA127,Code!$B$2:$C$6,2,FALSE))</f>
        <v>#N/A</v>
      </c>
      <c r="BE127" s="86" t="e">
        <f ca="1">IF(AND(VLOOKUP(BD127,Homework!D:J,2,FALSE)="'s ",RIGHT(G127,1)="s"),"' ",IF(VLOOKUP(BD127,Homework!D:J,2,FALSE)="'s ","'s "," "))</f>
        <v>#N/A</v>
      </c>
      <c r="BF127" s="87" t="e">
        <f ca="1">IF(BA127=0,"",IF(I127="F"," "&amp;G127&amp;BE127&amp;VLOOKUP(BD127,Homework!D:J,3,FALSE)," "&amp;G127&amp;BE127&amp;VLOOKUP(BD127,Homework!D:J,5,FALSE)))</f>
        <v>#N/A</v>
      </c>
      <c r="BG127" s="87"/>
      <c r="BH127" s="87"/>
      <c r="BI127" s="87"/>
      <c r="BJ127" s="87"/>
      <c r="BK127" s="87"/>
      <c r="BL127" s="87"/>
      <c r="BM127" s="88"/>
      <c r="BN127" s="88"/>
      <c r="BO127" s="184" t="s">
        <v>26</v>
      </c>
      <c r="BP127" s="185" t="e">
        <f>VLOOKUP(BO127,Code!$B$45:$D$48,2,FALSE)</f>
        <v>#N/A</v>
      </c>
      <c r="BQ127" s="186" t="e">
        <f>VLOOKUP(BO127,Code!$B$45:$D$48,3,FALSE)</f>
        <v>#N/A</v>
      </c>
      <c r="BR127" s="186" t="e">
        <f t="shared" ca="1" si="74"/>
        <v>#N/A</v>
      </c>
      <c r="BS127" s="186"/>
      <c r="BT127" s="187" t="s">
        <v>219</v>
      </c>
      <c r="BU127" s="187" t="s">
        <v>220</v>
      </c>
      <c r="BV127" s="187" t="s">
        <v>225</v>
      </c>
      <c r="BW127" s="195"/>
      <c r="BX127" s="195"/>
      <c r="BY127" s="157" t="str">
        <f t="shared" ca="1" si="75"/>
        <v/>
      </c>
      <c r="BZ127" s="157" t="str">
        <f t="shared" ca="1" si="76"/>
        <v/>
      </c>
      <c r="CA127" s="132" t="str">
        <f t="shared" ca="1" si="96"/>
        <v xml:space="preserve"> </v>
      </c>
      <c r="CB127" s="88"/>
      <c r="CC127" s="124">
        <v>119</v>
      </c>
      <c r="CD127" s="125" t="e">
        <f>HLOOKUP(Report!CC127,Behaviour!$H$2:$K$3,2,FALSE)</f>
        <v>#N/A</v>
      </c>
      <c r="CE127" s="126" t="e">
        <f t="shared" ca="1" si="77"/>
        <v>#N/A</v>
      </c>
      <c r="CF127" s="127" t="e">
        <f ca="1">CE127+VLOOKUP(CC127,Code!$B$2:$C$6,2,FALSE)</f>
        <v>#N/A</v>
      </c>
      <c r="CG127" s="128" t="e">
        <f ca="1">IF(CC127=0,"",IF(I127="F",AC127&amp;" "&amp;VLOOKUP(CF127,Behaviour!D:I,2,FALSE)&amp;" ",AC127&amp;" "&amp;VLOOKUP(CF127,Behaviour!D:I,4,FALSE)&amp;" "))</f>
        <v>#N/A</v>
      </c>
      <c r="CH127" s="89"/>
      <c r="CI127" s="89"/>
      <c r="CJ127" s="266" t="s">
        <v>26</v>
      </c>
      <c r="CK127" s="266"/>
      <c r="CL127" s="89" t="e">
        <f>IF(CJ127=0,"",VLOOKUP(CJ127,Code!$B$59:$D$61,2,FALSE))</f>
        <v>#N/A</v>
      </c>
      <c r="CM127" s="89" t="e">
        <f>IF(CJ127=0,"",VLOOKUP(CJ127,Code!$B$59:$D$61,3,FALSE))</f>
        <v>#N/A</v>
      </c>
      <c r="CN127" s="89" t="e">
        <f t="shared" ca="1" si="78"/>
        <v>#N/A</v>
      </c>
      <c r="CO127" s="89" t="e">
        <f t="shared" ca="1" si="97"/>
        <v>#N/A</v>
      </c>
      <c r="CP127" s="89" t="e">
        <f t="shared" ca="1" si="98"/>
        <v>#N/A</v>
      </c>
      <c r="CQ127" s="89" t="e">
        <f t="shared" ca="1" si="79"/>
        <v>#N/A</v>
      </c>
      <c r="CR127" s="89" t="str">
        <f t="shared" ca="1" si="80"/>
        <v/>
      </c>
      <c r="CS127" s="89"/>
      <c r="CT127" s="89"/>
      <c r="CU127" s="89" t="str">
        <f t="shared" ca="1" si="81"/>
        <v/>
      </c>
      <c r="CV127" s="89"/>
      <c r="CW127" s="89"/>
      <c r="CX127" s="183" t="str">
        <f t="shared" ca="1" si="82"/>
        <v/>
      </c>
      <c r="CY127" s="22" t="e">
        <f t="shared" ca="1" si="83"/>
        <v>#VALUE!</v>
      </c>
      <c r="CZ127" s="22"/>
      <c r="DA127" s="22"/>
      <c r="DB127" s="182" t="s">
        <v>26</v>
      </c>
      <c r="DC127" s="108" t="e">
        <f t="shared" ca="1" si="84"/>
        <v>#VALUE!</v>
      </c>
      <c r="DD127" s="112" t="e">
        <f ca="1">VLOOKUP(Report!DC127,Code!$B$24:$C$32,2,FALSE)</f>
        <v>#VALUE!</v>
      </c>
      <c r="DE127" s="108" t="e">
        <f ca="1">VLOOKUP(Report!DC127,Code!$B$24:$D$32,3,FALSE)</f>
        <v>#VALUE!</v>
      </c>
      <c r="DF127" s="108" t="e">
        <f t="shared" ca="1" si="85"/>
        <v>#VALUE!</v>
      </c>
      <c r="DG127" s="108" t="e">
        <f t="shared" ca="1" si="99"/>
        <v>#VALUE!</v>
      </c>
      <c r="DH127" s="169" t="e">
        <f t="shared" ca="1" si="100"/>
        <v>#VALUE!</v>
      </c>
      <c r="DI127" s="170"/>
      <c r="DJ127" s="170"/>
      <c r="DK127" s="170"/>
      <c r="DL127" s="170"/>
      <c r="DM127" s="88"/>
      <c r="DN127" s="88"/>
      <c r="DO127" s="177" t="s">
        <v>26</v>
      </c>
      <c r="DP127" s="178" t="e">
        <f>VLOOKUP(Report!DO127,Code!$B$40:$D$42,2,FALSE)</f>
        <v>#N/A</v>
      </c>
      <c r="DQ127" s="179" t="e">
        <f>VLOOKUP(Report!DO127,Code!$B$40:$D$42,3,FALSE)</f>
        <v>#N/A</v>
      </c>
      <c r="DR127" s="180" t="e">
        <f t="shared" ca="1" si="90"/>
        <v>#N/A</v>
      </c>
      <c r="DS127" s="221"/>
      <c r="DT127" s="222" t="e">
        <f t="shared" ca="1" si="86"/>
        <v>#N/A</v>
      </c>
      <c r="DU127" s="181" t="s">
        <v>208</v>
      </c>
      <c r="DV127" s="181" t="s">
        <v>208</v>
      </c>
      <c r="DW127" s="181" t="s">
        <v>208</v>
      </c>
      <c r="DX127" s="115" t="str">
        <f t="shared" si="87"/>
        <v/>
      </c>
      <c r="DY127" s="115"/>
      <c r="DZ127" s="115"/>
      <c r="EA127" s="115"/>
      <c r="EB127" s="98"/>
      <c r="EC127" s="98" t="str">
        <f t="shared" si="101"/>
        <v/>
      </c>
      <c r="ED127" s="192" t="str">
        <f t="shared" si="102"/>
        <v/>
      </c>
    </row>
    <row r="128" spans="7:134" s="223" customFormat="1" ht="115.5" hidden="1" customHeight="1" thickTop="1" thickBot="1" x14ac:dyDescent="0.45">
      <c r="G128" s="199"/>
      <c r="H128" s="238"/>
      <c r="I128" s="190"/>
      <c r="J128" s="193"/>
      <c r="K128" s="193"/>
      <c r="L128" s="193"/>
      <c r="M128" s="193"/>
      <c r="N128" s="193"/>
      <c r="O128" s="193"/>
      <c r="P128" s="193"/>
      <c r="Q128" s="193"/>
      <c r="R128" s="193"/>
      <c r="S128" s="193"/>
      <c r="T128" s="90"/>
      <c r="U128" s="95" t="str">
        <f t="shared" si="68"/>
        <v>Type_2</v>
      </c>
      <c r="V128" s="254"/>
      <c r="W128" s="255" t="e">
        <f t="shared" ca="1" si="69"/>
        <v>#N/A</v>
      </c>
      <c r="X128" s="255"/>
      <c r="Y128" s="47" t="e">
        <f t="shared" ca="1" si="70"/>
        <v>#N/A</v>
      </c>
      <c r="Z128" s="47" t="e">
        <f t="shared" ca="1" si="71"/>
        <v>#N/A</v>
      </c>
      <c r="AA128" s="47"/>
      <c r="AB128" s="82" t="str">
        <f t="shared" si="91"/>
        <v>he</v>
      </c>
      <c r="AC128" s="82" t="str">
        <f t="shared" si="92"/>
        <v>He</v>
      </c>
      <c r="AD128" s="82" t="str">
        <f t="shared" si="93"/>
        <v>his</v>
      </c>
      <c r="AE128" s="83" t="str">
        <f t="shared" si="94"/>
        <v>His</v>
      </c>
      <c r="AF128" s="94"/>
      <c r="AG128" s="94"/>
      <c r="AH128" s="191" t="s">
        <v>26</v>
      </c>
      <c r="AI128" s="84" t="e">
        <f>HLOOKUP(Report!AH128,Person!$H$2:$L$3,2,FALSE)</f>
        <v>#N/A</v>
      </c>
      <c r="AJ128" s="85" t="e">
        <f t="shared" ca="1" si="72"/>
        <v>#N/A</v>
      </c>
      <c r="AK128" s="86" t="e">
        <f ca="1">IF(AH128=0,"",AJ128+VLOOKUP(AH128,Code!$B$2:$C$6,2,FALSE))</f>
        <v>#N/A</v>
      </c>
      <c r="AL128" s="143" t="e">
        <f ca="1">IF(AH128=0,"",IF(I128="F",G128&amp;" "&amp;VLOOKUP(AK128,Person!D:I,2,FALSE),G128&amp;" "&amp;VLOOKUP(AK128,Person!D:I,4,FALSE)))</f>
        <v>#N/A</v>
      </c>
      <c r="AM128" s="89"/>
      <c r="AN128" s="89"/>
      <c r="AO128" s="89"/>
      <c r="AP128" s="89"/>
      <c r="AQ128" s="89"/>
      <c r="AR128" s="89"/>
      <c r="AS128" s="88"/>
      <c r="AT128" s="189">
        <v>2</v>
      </c>
      <c r="AU128" s="147" t="str">
        <f>VLOOKUP(AT128,Code!$B$51:$D$55,2,FALSE)</f>
        <v>Behaviour_1</v>
      </c>
      <c r="AV128" s="88">
        <f ca="1">RANDBETWEEN(1,VLOOKUP(AT128,Code!$B$51:$D$55,3,FALSE))</f>
        <v>1</v>
      </c>
      <c r="AW128" s="89"/>
      <c r="AX128" s="143" t="str">
        <f t="shared" ca="1" si="95"/>
        <v xml:space="preserve"> He is always willing to help a classmate who has been unable to grasp a concept as quickly as himself. This demonstrates secure subject understanding.</v>
      </c>
      <c r="AY128" s="88"/>
      <c r="AZ128" s="88"/>
      <c r="BA128" s="188" t="s">
        <v>26</v>
      </c>
      <c r="BB128" s="84" t="e">
        <f>HLOOKUP(Report!BA128,Homework!$I$2:$L$3,2,FALSE)</f>
        <v>#N/A</v>
      </c>
      <c r="BC128" s="85" t="e">
        <f t="shared" ca="1" si="73"/>
        <v>#N/A</v>
      </c>
      <c r="BD128" s="86" t="e">
        <f ca="1">IF(BA128=0,"",BC128+VLOOKUP(BA128,Code!$B$2:$C$6,2,FALSE))</f>
        <v>#N/A</v>
      </c>
      <c r="BE128" s="86" t="e">
        <f ca="1">IF(AND(VLOOKUP(BD128,Homework!D:J,2,FALSE)="'s ",RIGHT(G128,1)="s"),"' ",IF(VLOOKUP(BD128,Homework!D:J,2,FALSE)="'s ","'s "," "))</f>
        <v>#N/A</v>
      </c>
      <c r="BF128" s="87" t="e">
        <f ca="1">IF(BA128=0,"",IF(I128="F"," "&amp;G128&amp;BE128&amp;VLOOKUP(BD128,Homework!D:J,3,FALSE)," "&amp;G128&amp;BE128&amp;VLOOKUP(BD128,Homework!D:J,5,FALSE)))</f>
        <v>#N/A</v>
      </c>
      <c r="BG128" s="87"/>
      <c r="BH128" s="87"/>
      <c r="BI128" s="87"/>
      <c r="BJ128" s="87"/>
      <c r="BK128" s="87"/>
      <c r="BL128" s="87"/>
      <c r="BM128" s="88"/>
      <c r="BN128" s="88"/>
      <c r="BO128" s="184" t="s">
        <v>26</v>
      </c>
      <c r="BP128" s="185" t="e">
        <f>VLOOKUP(BO128,Code!$B$45:$D$48,2,FALSE)</f>
        <v>#N/A</v>
      </c>
      <c r="BQ128" s="186" t="e">
        <f>VLOOKUP(BO128,Code!$B$45:$D$48,3,FALSE)</f>
        <v>#N/A</v>
      </c>
      <c r="BR128" s="186" t="e">
        <f t="shared" ca="1" si="74"/>
        <v>#N/A</v>
      </c>
      <c r="BS128" s="186"/>
      <c r="BT128" s="187" t="s">
        <v>219</v>
      </c>
      <c r="BU128" s="187" t="s">
        <v>220</v>
      </c>
      <c r="BV128" s="187" t="s">
        <v>225</v>
      </c>
      <c r="BW128" s="195"/>
      <c r="BX128" s="195"/>
      <c r="BY128" s="157" t="str">
        <f t="shared" ca="1" si="75"/>
        <v/>
      </c>
      <c r="BZ128" s="157" t="str">
        <f t="shared" ca="1" si="76"/>
        <v/>
      </c>
      <c r="CA128" s="132" t="str">
        <f t="shared" ca="1" si="96"/>
        <v xml:space="preserve"> </v>
      </c>
      <c r="CB128" s="88"/>
      <c r="CC128" s="124">
        <v>120</v>
      </c>
      <c r="CD128" s="125" t="e">
        <f>HLOOKUP(Report!CC128,Behaviour!$H$2:$K$3,2,FALSE)</f>
        <v>#N/A</v>
      </c>
      <c r="CE128" s="126" t="e">
        <f t="shared" ca="1" si="77"/>
        <v>#N/A</v>
      </c>
      <c r="CF128" s="127" t="e">
        <f ca="1">CE128+VLOOKUP(CC128,Code!$B$2:$C$6,2,FALSE)</f>
        <v>#N/A</v>
      </c>
      <c r="CG128" s="128" t="e">
        <f ca="1">IF(CC128=0,"",IF(I128="F",AC128&amp;" "&amp;VLOOKUP(CF128,Behaviour!D:I,2,FALSE)&amp;" ",AC128&amp;" "&amp;VLOOKUP(CF128,Behaviour!D:I,4,FALSE)&amp;" "))</f>
        <v>#N/A</v>
      </c>
      <c r="CH128" s="89"/>
      <c r="CI128" s="89"/>
      <c r="CJ128" s="266" t="s">
        <v>26</v>
      </c>
      <c r="CK128" s="266"/>
      <c r="CL128" s="89" t="e">
        <f>IF(CJ128=0,"",VLOOKUP(CJ128,Code!$B$59:$D$61,2,FALSE))</f>
        <v>#N/A</v>
      </c>
      <c r="CM128" s="89" t="e">
        <f>IF(CJ128=0,"",VLOOKUP(CJ128,Code!$B$59:$D$61,3,FALSE))</f>
        <v>#N/A</v>
      </c>
      <c r="CN128" s="89" t="e">
        <f t="shared" ca="1" si="78"/>
        <v>#N/A</v>
      </c>
      <c r="CO128" s="89" t="e">
        <f t="shared" ca="1" si="97"/>
        <v>#N/A</v>
      </c>
      <c r="CP128" s="89" t="e">
        <f t="shared" ca="1" si="98"/>
        <v>#N/A</v>
      </c>
      <c r="CQ128" s="89" t="e">
        <f t="shared" ca="1" si="79"/>
        <v>#N/A</v>
      </c>
      <c r="CR128" s="89" t="str">
        <f t="shared" ca="1" si="80"/>
        <v/>
      </c>
      <c r="CS128" s="89"/>
      <c r="CT128" s="89"/>
      <c r="CU128" s="89" t="str">
        <f t="shared" ca="1" si="81"/>
        <v/>
      </c>
      <c r="CV128" s="89"/>
      <c r="CW128" s="89"/>
      <c r="CX128" s="183" t="str">
        <f t="shared" ca="1" si="82"/>
        <v/>
      </c>
      <c r="CY128" s="22" t="e">
        <f t="shared" ca="1" si="83"/>
        <v>#VALUE!</v>
      </c>
      <c r="CZ128" s="22"/>
      <c r="DA128" s="22"/>
      <c r="DB128" s="182" t="s">
        <v>26</v>
      </c>
      <c r="DC128" s="108" t="e">
        <f t="shared" ca="1" si="84"/>
        <v>#VALUE!</v>
      </c>
      <c r="DD128" s="112" t="e">
        <f ca="1">VLOOKUP(Report!DC128,Code!$B$24:$C$32,2,FALSE)</f>
        <v>#VALUE!</v>
      </c>
      <c r="DE128" s="108" t="e">
        <f ca="1">VLOOKUP(Report!DC128,Code!$B$24:$D$32,3,FALSE)</f>
        <v>#VALUE!</v>
      </c>
      <c r="DF128" s="108" t="e">
        <f t="shared" ca="1" si="85"/>
        <v>#VALUE!</v>
      </c>
      <c r="DG128" s="108" t="e">
        <f t="shared" ca="1" si="99"/>
        <v>#VALUE!</v>
      </c>
      <c r="DH128" s="169" t="e">
        <f t="shared" ca="1" si="100"/>
        <v>#VALUE!</v>
      </c>
      <c r="DI128" s="170"/>
      <c r="DJ128" s="170"/>
      <c r="DK128" s="170"/>
      <c r="DL128" s="170"/>
      <c r="DM128" s="88"/>
      <c r="DN128" s="88"/>
      <c r="DO128" s="177" t="s">
        <v>26</v>
      </c>
      <c r="DP128" s="178" t="e">
        <f>VLOOKUP(Report!DO128,Code!$B$40:$D$42,2,FALSE)</f>
        <v>#N/A</v>
      </c>
      <c r="DQ128" s="179" t="e">
        <f>VLOOKUP(Report!DO128,Code!$B$40:$D$42,3,FALSE)</f>
        <v>#N/A</v>
      </c>
      <c r="DR128" s="180" t="e">
        <f t="shared" ca="1" si="90"/>
        <v>#N/A</v>
      </c>
      <c r="DS128" s="221"/>
      <c r="DT128" s="222" t="e">
        <f t="shared" ca="1" si="86"/>
        <v>#N/A</v>
      </c>
      <c r="DU128" s="181" t="s">
        <v>208</v>
      </c>
      <c r="DV128" s="181" t="s">
        <v>208</v>
      </c>
      <c r="DW128" s="181" t="s">
        <v>208</v>
      </c>
      <c r="DX128" s="115" t="str">
        <f t="shared" si="87"/>
        <v/>
      </c>
      <c r="DY128" s="115"/>
      <c r="DZ128" s="115"/>
      <c r="EA128" s="115"/>
      <c r="EB128" s="98"/>
      <c r="EC128" s="98" t="str">
        <f t="shared" si="101"/>
        <v/>
      </c>
      <c r="ED128" s="192" t="str">
        <f t="shared" si="102"/>
        <v/>
      </c>
    </row>
    <row r="129" spans="7:134" s="223" customFormat="1" ht="115.5" hidden="1" customHeight="1" thickTop="1" thickBot="1" x14ac:dyDescent="0.45">
      <c r="G129" s="199"/>
      <c r="H129" s="238"/>
      <c r="I129" s="190"/>
      <c r="J129" s="193"/>
      <c r="K129" s="193"/>
      <c r="L129" s="193"/>
      <c r="M129" s="193"/>
      <c r="N129" s="193"/>
      <c r="O129" s="193"/>
      <c r="P129" s="193"/>
      <c r="Q129" s="193"/>
      <c r="R129" s="193"/>
      <c r="S129" s="193"/>
      <c r="T129" s="90"/>
      <c r="U129" s="95" t="str">
        <f t="shared" si="68"/>
        <v>Type_2</v>
      </c>
      <c r="V129" s="254"/>
      <c r="W129" s="255" t="e">
        <f t="shared" ca="1" si="69"/>
        <v>#N/A</v>
      </c>
      <c r="X129" s="255"/>
      <c r="Y129" s="47" t="e">
        <f t="shared" ca="1" si="70"/>
        <v>#N/A</v>
      </c>
      <c r="Z129" s="47" t="e">
        <f t="shared" ca="1" si="71"/>
        <v>#N/A</v>
      </c>
      <c r="AA129" s="47"/>
      <c r="AB129" s="82" t="str">
        <f t="shared" si="91"/>
        <v>he</v>
      </c>
      <c r="AC129" s="82" t="str">
        <f t="shared" si="92"/>
        <v>He</v>
      </c>
      <c r="AD129" s="82" t="str">
        <f t="shared" si="93"/>
        <v>his</v>
      </c>
      <c r="AE129" s="83" t="str">
        <f t="shared" si="94"/>
        <v>His</v>
      </c>
      <c r="AF129" s="94"/>
      <c r="AG129" s="94"/>
      <c r="AH129" s="191" t="s">
        <v>26</v>
      </c>
      <c r="AI129" s="84" t="e">
        <f>HLOOKUP(Report!AH129,Person!$H$2:$L$3,2,FALSE)</f>
        <v>#N/A</v>
      </c>
      <c r="AJ129" s="85" t="e">
        <f t="shared" ca="1" si="72"/>
        <v>#N/A</v>
      </c>
      <c r="AK129" s="86" t="e">
        <f ca="1">IF(AH129=0,"",AJ129+VLOOKUP(AH129,Code!$B$2:$C$6,2,FALSE))</f>
        <v>#N/A</v>
      </c>
      <c r="AL129" s="143" t="e">
        <f ca="1">IF(AH129=0,"",IF(I129="F",G129&amp;" "&amp;VLOOKUP(AK129,Person!D:I,2,FALSE),G129&amp;" "&amp;VLOOKUP(AK129,Person!D:I,4,FALSE)))</f>
        <v>#N/A</v>
      </c>
      <c r="AM129" s="89"/>
      <c r="AN129" s="89"/>
      <c r="AO129" s="89"/>
      <c r="AP129" s="89"/>
      <c r="AQ129" s="89"/>
      <c r="AR129" s="89"/>
      <c r="AS129" s="88"/>
      <c r="AT129" s="189">
        <v>2</v>
      </c>
      <c r="AU129" s="147" t="str">
        <f>VLOOKUP(AT129,Code!$B$51:$D$55,2,FALSE)</f>
        <v>Behaviour_1</v>
      </c>
      <c r="AV129" s="88">
        <f ca="1">RANDBETWEEN(1,VLOOKUP(AT129,Code!$B$51:$D$55,3,FALSE))</f>
        <v>2</v>
      </c>
      <c r="AW129" s="89"/>
      <c r="AX129" s="143" t="str">
        <f t="shared" ca="1" si="95"/>
        <v xml:space="preserve"> He shows good citizenship by assisting other students to correct their work. This demonstrates secure subject understanding.</v>
      </c>
      <c r="AY129" s="88"/>
      <c r="AZ129" s="88"/>
      <c r="BA129" s="188" t="s">
        <v>26</v>
      </c>
      <c r="BB129" s="84" t="e">
        <f>HLOOKUP(Report!BA129,Homework!$I$2:$L$3,2,FALSE)</f>
        <v>#N/A</v>
      </c>
      <c r="BC129" s="85" t="e">
        <f t="shared" ca="1" si="73"/>
        <v>#N/A</v>
      </c>
      <c r="BD129" s="86" t="e">
        <f ca="1">IF(BA129=0,"",BC129+VLOOKUP(BA129,Code!$B$2:$C$6,2,FALSE))</f>
        <v>#N/A</v>
      </c>
      <c r="BE129" s="86" t="e">
        <f ca="1">IF(AND(VLOOKUP(BD129,Homework!D:J,2,FALSE)="'s ",RIGHT(G129,1)="s"),"' ",IF(VLOOKUP(BD129,Homework!D:J,2,FALSE)="'s ","'s "," "))</f>
        <v>#N/A</v>
      </c>
      <c r="BF129" s="87" t="e">
        <f ca="1">IF(BA129=0,"",IF(I129="F"," "&amp;G129&amp;BE129&amp;VLOOKUP(BD129,Homework!D:J,3,FALSE)," "&amp;G129&amp;BE129&amp;VLOOKUP(BD129,Homework!D:J,5,FALSE)))</f>
        <v>#N/A</v>
      </c>
      <c r="BG129" s="87"/>
      <c r="BH129" s="87"/>
      <c r="BI129" s="87"/>
      <c r="BJ129" s="87"/>
      <c r="BK129" s="87"/>
      <c r="BL129" s="87"/>
      <c r="BM129" s="88"/>
      <c r="BN129" s="88"/>
      <c r="BO129" s="184" t="s">
        <v>26</v>
      </c>
      <c r="BP129" s="185" t="e">
        <f>VLOOKUP(BO129,Code!$B$45:$D$48,2,FALSE)</f>
        <v>#N/A</v>
      </c>
      <c r="BQ129" s="186" t="e">
        <f>VLOOKUP(BO129,Code!$B$45:$D$48,3,FALSE)</f>
        <v>#N/A</v>
      </c>
      <c r="BR129" s="186" t="e">
        <f t="shared" ca="1" si="74"/>
        <v>#N/A</v>
      </c>
      <c r="BS129" s="186"/>
      <c r="BT129" s="187" t="s">
        <v>219</v>
      </c>
      <c r="BU129" s="187" t="s">
        <v>220</v>
      </c>
      <c r="BV129" s="187" t="s">
        <v>225</v>
      </c>
      <c r="BW129" s="195"/>
      <c r="BX129" s="195"/>
      <c r="BY129" s="157" t="str">
        <f t="shared" ca="1" si="75"/>
        <v/>
      </c>
      <c r="BZ129" s="157" t="str">
        <f t="shared" ca="1" si="76"/>
        <v/>
      </c>
      <c r="CA129" s="132" t="str">
        <f t="shared" ca="1" si="96"/>
        <v xml:space="preserve"> </v>
      </c>
      <c r="CB129" s="88"/>
      <c r="CC129" s="124">
        <v>121</v>
      </c>
      <c r="CD129" s="125" t="e">
        <f>HLOOKUP(Report!CC129,Behaviour!$H$2:$K$3,2,FALSE)</f>
        <v>#N/A</v>
      </c>
      <c r="CE129" s="126" t="e">
        <f t="shared" ca="1" si="77"/>
        <v>#N/A</v>
      </c>
      <c r="CF129" s="127" t="e">
        <f ca="1">CE129+VLOOKUP(CC129,Code!$B$2:$C$6,2,FALSE)</f>
        <v>#N/A</v>
      </c>
      <c r="CG129" s="128" t="e">
        <f ca="1">IF(CC129=0,"",IF(I129="F",AC129&amp;" "&amp;VLOOKUP(CF129,Behaviour!D:I,2,FALSE)&amp;" ",AC129&amp;" "&amp;VLOOKUP(CF129,Behaviour!D:I,4,FALSE)&amp;" "))</f>
        <v>#N/A</v>
      </c>
      <c r="CH129" s="89"/>
      <c r="CI129" s="89"/>
      <c r="CJ129" s="266" t="s">
        <v>26</v>
      </c>
      <c r="CK129" s="266"/>
      <c r="CL129" s="89" t="e">
        <f>IF(CJ129=0,"",VLOOKUP(CJ129,Code!$B$59:$D$61,2,FALSE))</f>
        <v>#N/A</v>
      </c>
      <c r="CM129" s="89" t="e">
        <f>IF(CJ129=0,"",VLOOKUP(CJ129,Code!$B$59:$D$61,3,FALSE))</f>
        <v>#N/A</v>
      </c>
      <c r="CN129" s="89" t="e">
        <f t="shared" ca="1" si="78"/>
        <v>#N/A</v>
      </c>
      <c r="CO129" s="89" t="e">
        <f t="shared" ca="1" si="97"/>
        <v>#N/A</v>
      </c>
      <c r="CP129" s="89" t="e">
        <f t="shared" ca="1" si="98"/>
        <v>#N/A</v>
      </c>
      <c r="CQ129" s="89" t="e">
        <f t="shared" ca="1" si="79"/>
        <v>#N/A</v>
      </c>
      <c r="CR129" s="89" t="str">
        <f t="shared" ca="1" si="80"/>
        <v/>
      </c>
      <c r="CS129" s="89"/>
      <c r="CT129" s="89"/>
      <c r="CU129" s="89" t="str">
        <f t="shared" ca="1" si="81"/>
        <v/>
      </c>
      <c r="CV129" s="89"/>
      <c r="CW129" s="89"/>
      <c r="CX129" s="183" t="str">
        <f t="shared" ca="1" si="82"/>
        <v/>
      </c>
      <c r="CY129" s="22" t="e">
        <f t="shared" ca="1" si="83"/>
        <v>#VALUE!</v>
      </c>
      <c r="CZ129" s="22"/>
      <c r="DA129" s="22"/>
      <c r="DB129" s="182" t="s">
        <v>26</v>
      </c>
      <c r="DC129" s="108" t="e">
        <f t="shared" ca="1" si="84"/>
        <v>#VALUE!</v>
      </c>
      <c r="DD129" s="112" t="e">
        <f ca="1">VLOOKUP(Report!DC129,Code!$B$24:$C$32,2,FALSE)</f>
        <v>#VALUE!</v>
      </c>
      <c r="DE129" s="108" t="e">
        <f ca="1">VLOOKUP(Report!DC129,Code!$B$24:$D$32,3,FALSE)</f>
        <v>#VALUE!</v>
      </c>
      <c r="DF129" s="108" t="e">
        <f t="shared" ca="1" si="85"/>
        <v>#VALUE!</v>
      </c>
      <c r="DG129" s="108" t="e">
        <f t="shared" ca="1" si="99"/>
        <v>#VALUE!</v>
      </c>
      <c r="DH129" s="169" t="e">
        <f t="shared" ca="1" si="100"/>
        <v>#VALUE!</v>
      </c>
      <c r="DI129" s="170"/>
      <c r="DJ129" s="170"/>
      <c r="DK129" s="170"/>
      <c r="DL129" s="170"/>
      <c r="DM129" s="88"/>
      <c r="DN129" s="88"/>
      <c r="DO129" s="177" t="s">
        <v>26</v>
      </c>
      <c r="DP129" s="178" t="e">
        <f>VLOOKUP(Report!DO129,Code!$B$40:$D$42,2,FALSE)</f>
        <v>#N/A</v>
      </c>
      <c r="DQ129" s="179" t="e">
        <f>VLOOKUP(Report!DO129,Code!$B$40:$D$42,3,FALSE)</f>
        <v>#N/A</v>
      </c>
      <c r="DR129" s="180" t="e">
        <f t="shared" ca="1" si="90"/>
        <v>#N/A</v>
      </c>
      <c r="DS129" s="221"/>
      <c r="DT129" s="222" t="e">
        <f t="shared" ca="1" si="86"/>
        <v>#N/A</v>
      </c>
      <c r="DU129" s="181" t="s">
        <v>208</v>
      </c>
      <c r="DV129" s="181" t="s">
        <v>208</v>
      </c>
      <c r="DW129" s="181" t="s">
        <v>208</v>
      </c>
      <c r="DX129" s="115" t="str">
        <f t="shared" si="87"/>
        <v/>
      </c>
      <c r="DY129" s="115"/>
      <c r="DZ129" s="115"/>
      <c r="EA129" s="115"/>
      <c r="EB129" s="98"/>
      <c r="EC129" s="98" t="str">
        <f t="shared" si="101"/>
        <v/>
      </c>
      <c r="ED129" s="192" t="str">
        <f t="shared" si="102"/>
        <v/>
      </c>
    </row>
    <row r="130" spans="7:134" s="223" customFormat="1" ht="115.5" hidden="1" customHeight="1" thickTop="1" thickBot="1" x14ac:dyDescent="0.45">
      <c r="G130" s="199"/>
      <c r="H130" s="238"/>
      <c r="I130" s="190"/>
      <c r="J130" s="193"/>
      <c r="K130" s="193"/>
      <c r="L130" s="193"/>
      <c r="M130" s="193"/>
      <c r="N130" s="193"/>
      <c r="O130" s="193"/>
      <c r="P130" s="193"/>
      <c r="Q130" s="193"/>
      <c r="R130" s="193"/>
      <c r="S130" s="193"/>
      <c r="T130" s="90"/>
      <c r="U130" s="95" t="str">
        <f t="shared" si="68"/>
        <v>Type_2</v>
      </c>
      <c r="V130" s="254"/>
      <c r="W130" s="255" t="e">
        <f t="shared" ca="1" si="69"/>
        <v>#N/A</v>
      </c>
      <c r="X130" s="255"/>
      <c r="Y130" s="47" t="e">
        <f t="shared" ca="1" si="70"/>
        <v>#N/A</v>
      </c>
      <c r="Z130" s="47" t="e">
        <f t="shared" ca="1" si="71"/>
        <v>#N/A</v>
      </c>
      <c r="AA130" s="47"/>
      <c r="AB130" s="82" t="str">
        <f t="shared" si="91"/>
        <v>he</v>
      </c>
      <c r="AC130" s="82" t="str">
        <f t="shared" si="92"/>
        <v>He</v>
      </c>
      <c r="AD130" s="82" t="str">
        <f t="shared" si="93"/>
        <v>his</v>
      </c>
      <c r="AE130" s="83" t="str">
        <f t="shared" si="94"/>
        <v>His</v>
      </c>
      <c r="AF130" s="94"/>
      <c r="AG130" s="94"/>
      <c r="AH130" s="191" t="s">
        <v>26</v>
      </c>
      <c r="AI130" s="84" t="e">
        <f>HLOOKUP(Report!AH130,Person!$H$2:$L$3,2,FALSE)</f>
        <v>#N/A</v>
      </c>
      <c r="AJ130" s="85" t="e">
        <f t="shared" ca="1" si="72"/>
        <v>#N/A</v>
      </c>
      <c r="AK130" s="86" t="e">
        <f ca="1">IF(AH130=0,"",AJ130+VLOOKUP(AH130,Code!$B$2:$C$6,2,FALSE))</f>
        <v>#N/A</v>
      </c>
      <c r="AL130" s="143" t="e">
        <f ca="1">IF(AH130=0,"",IF(I130="F",G130&amp;" "&amp;VLOOKUP(AK130,Person!D:I,2,FALSE),G130&amp;" "&amp;VLOOKUP(AK130,Person!D:I,4,FALSE)))</f>
        <v>#N/A</v>
      </c>
      <c r="AM130" s="89"/>
      <c r="AN130" s="89"/>
      <c r="AO130" s="89"/>
      <c r="AP130" s="89"/>
      <c r="AQ130" s="89"/>
      <c r="AR130" s="89"/>
      <c r="AS130" s="88"/>
      <c r="AT130" s="189">
        <v>2</v>
      </c>
      <c r="AU130" s="147" t="str">
        <f>VLOOKUP(AT130,Code!$B$51:$D$55,2,FALSE)</f>
        <v>Behaviour_1</v>
      </c>
      <c r="AV130" s="88">
        <f ca="1">RANDBETWEEN(1,VLOOKUP(AT130,Code!$B$51:$D$55,3,FALSE))</f>
        <v>3</v>
      </c>
      <c r="AW130" s="89"/>
      <c r="AX130" s="143" t="str">
        <f t="shared" ca="1" si="95"/>
        <v xml:space="preserve"> He shows good citizenship by assisting other students find errors in their work. This demonstrates secure subject understanding.</v>
      </c>
      <c r="AY130" s="88"/>
      <c r="AZ130" s="88"/>
      <c r="BA130" s="188" t="s">
        <v>26</v>
      </c>
      <c r="BB130" s="84" t="e">
        <f>HLOOKUP(Report!BA130,Homework!$I$2:$L$3,2,FALSE)</f>
        <v>#N/A</v>
      </c>
      <c r="BC130" s="85" t="e">
        <f t="shared" ca="1" si="73"/>
        <v>#N/A</v>
      </c>
      <c r="BD130" s="86" t="e">
        <f ca="1">IF(BA130=0,"",BC130+VLOOKUP(BA130,Code!$B$2:$C$6,2,FALSE))</f>
        <v>#N/A</v>
      </c>
      <c r="BE130" s="86" t="e">
        <f ca="1">IF(AND(VLOOKUP(BD130,Homework!D:J,2,FALSE)="'s ",RIGHT(G130,1)="s"),"' ",IF(VLOOKUP(BD130,Homework!D:J,2,FALSE)="'s ","'s "," "))</f>
        <v>#N/A</v>
      </c>
      <c r="BF130" s="87" t="e">
        <f ca="1">IF(BA130=0,"",IF(I130="F"," "&amp;G130&amp;BE130&amp;VLOOKUP(BD130,Homework!D:J,3,FALSE)," "&amp;G130&amp;BE130&amp;VLOOKUP(BD130,Homework!D:J,5,FALSE)))</f>
        <v>#N/A</v>
      </c>
      <c r="BG130" s="87"/>
      <c r="BH130" s="87"/>
      <c r="BI130" s="87"/>
      <c r="BJ130" s="87"/>
      <c r="BK130" s="87"/>
      <c r="BL130" s="87"/>
      <c r="BM130" s="88"/>
      <c r="BN130" s="88"/>
      <c r="BO130" s="184" t="s">
        <v>26</v>
      </c>
      <c r="BP130" s="185" t="e">
        <f>VLOOKUP(BO130,Code!$B$45:$D$48,2,FALSE)</f>
        <v>#N/A</v>
      </c>
      <c r="BQ130" s="186" t="e">
        <f>VLOOKUP(BO130,Code!$B$45:$D$48,3,FALSE)</f>
        <v>#N/A</v>
      </c>
      <c r="BR130" s="186" t="e">
        <f t="shared" ca="1" si="74"/>
        <v>#N/A</v>
      </c>
      <c r="BS130" s="186"/>
      <c r="BT130" s="187" t="s">
        <v>219</v>
      </c>
      <c r="BU130" s="187" t="s">
        <v>220</v>
      </c>
      <c r="BV130" s="187" t="s">
        <v>225</v>
      </c>
      <c r="BW130" s="195"/>
      <c r="BX130" s="195"/>
      <c r="BY130" s="157" t="str">
        <f t="shared" ca="1" si="75"/>
        <v/>
      </c>
      <c r="BZ130" s="157" t="str">
        <f t="shared" ca="1" si="76"/>
        <v/>
      </c>
      <c r="CA130" s="132" t="str">
        <f t="shared" ca="1" si="96"/>
        <v xml:space="preserve"> </v>
      </c>
      <c r="CB130" s="88"/>
      <c r="CC130" s="124">
        <v>122</v>
      </c>
      <c r="CD130" s="125" t="e">
        <f>HLOOKUP(Report!CC130,Behaviour!$H$2:$K$3,2,FALSE)</f>
        <v>#N/A</v>
      </c>
      <c r="CE130" s="126" t="e">
        <f t="shared" ca="1" si="77"/>
        <v>#N/A</v>
      </c>
      <c r="CF130" s="127" t="e">
        <f ca="1">CE130+VLOOKUP(CC130,Code!$B$2:$C$6,2,FALSE)</f>
        <v>#N/A</v>
      </c>
      <c r="CG130" s="128" t="e">
        <f ca="1">IF(CC130=0,"",IF(I130="F",AC130&amp;" "&amp;VLOOKUP(CF130,Behaviour!D:I,2,FALSE)&amp;" ",AC130&amp;" "&amp;VLOOKUP(CF130,Behaviour!D:I,4,FALSE)&amp;" "))</f>
        <v>#N/A</v>
      </c>
      <c r="CH130" s="89"/>
      <c r="CI130" s="89"/>
      <c r="CJ130" s="266" t="s">
        <v>26</v>
      </c>
      <c r="CK130" s="266"/>
      <c r="CL130" s="89" t="e">
        <f>IF(CJ130=0,"",VLOOKUP(CJ130,Code!$B$59:$D$61,2,FALSE))</f>
        <v>#N/A</v>
      </c>
      <c r="CM130" s="89" t="e">
        <f>IF(CJ130=0,"",VLOOKUP(CJ130,Code!$B$59:$D$61,3,FALSE))</f>
        <v>#N/A</v>
      </c>
      <c r="CN130" s="89" t="e">
        <f t="shared" ca="1" si="78"/>
        <v>#N/A</v>
      </c>
      <c r="CO130" s="89" t="e">
        <f t="shared" ca="1" si="97"/>
        <v>#N/A</v>
      </c>
      <c r="CP130" s="89" t="e">
        <f t="shared" ca="1" si="98"/>
        <v>#N/A</v>
      </c>
      <c r="CQ130" s="89" t="e">
        <f t="shared" ca="1" si="79"/>
        <v>#N/A</v>
      </c>
      <c r="CR130" s="89" t="str">
        <f t="shared" ca="1" si="80"/>
        <v/>
      </c>
      <c r="CS130" s="89"/>
      <c r="CT130" s="89"/>
      <c r="CU130" s="89" t="str">
        <f t="shared" ca="1" si="81"/>
        <v/>
      </c>
      <c r="CV130" s="89"/>
      <c r="CW130" s="89"/>
      <c r="CX130" s="183" t="str">
        <f t="shared" ca="1" si="82"/>
        <v/>
      </c>
      <c r="CY130" s="22" t="e">
        <f t="shared" ca="1" si="83"/>
        <v>#VALUE!</v>
      </c>
      <c r="CZ130" s="22"/>
      <c r="DA130" s="22"/>
      <c r="DB130" s="182" t="s">
        <v>26</v>
      </c>
      <c r="DC130" s="108" t="e">
        <f t="shared" ca="1" si="84"/>
        <v>#VALUE!</v>
      </c>
      <c r="DD130" s="112" t="e">
        <f ca="1">VLOOKUP(Report!DC130,Code!$B$24:$C$32,2,FALSE)</f>
        <v>#VALUE!</v>
      </c>
      <c r="DE130" s="108" t="e">
        <f ca="1">VLOOKUP(Report!DC130,Code!$B$24:$D$32,3,FALSE)</f>
        <v>#VALUE!</v>
      </c>
      <c r="DF130" s="108" t="e">
        <f t="shared" ca="1" si="85"/>
        <v>#VALUE!</v>
      </c>
      <c r="DG130" s="108" t="e">
        <f t="shared" ca="1" si="99"/>
        <v>#VALUE!</v>
      </c>
      <c r="DH130" s="169" t="e">
        <f t="shared" ca="1" si="100"/>
        <v>#VALUE!</v>
      </c>
      <c r="DI130" s="170"/>
      <c r="DJ130" s="170"/>
      <c r="DK130" s="170"/>
      <c r="DL130" s="170"/>
      <c r="DM130" s="88"/>
      <c r="DN130" s="88"/>
      <c r="DO130" s="177" t="s">
        <v>26</v>
      </c>
      <c r="DP130" s="178" t="e">
        <f>VLOOKUP(Report!DO130,Code!$B$40:$D$42,2,FALSE)</f>
        <v>#N/A</v>
      </c>
      <c r="DQ130" s="179" t="e">
        <f>VLOOKUP(Report!DO130,Code!$B$40:$D$42,3,FALSE)</f>
        <v>#N/A</v>
      </c>
      <c r="DR130" s="180" t="e">
        <f t="shared" ca="1" si="90"/>
        <v>#N/A</v>
      </c>
      <c r="DS130" s="221"/>
      <c r="DT130" s="222" t="e">
        <f t="shared" ca="1" si="86"/>
        <v>#N/A</v>
      </c>
      <c r="DU130" s="181" t="s">
        <v>208</v>
      </c>
      <c r="DV130" s="181" t="s">
        <v>208</v>
      </c>
      <c r="DW130" s="181" t="s">
        <v>208</v>
      </c>
      <c r="DX130" s="115" t="str">
        <f t="shared" si="87"/>
        <v/>
      </c>
      <c r="DY130" s="115"/>
      <c r="DZ130" s="115"/>
      <c r="EA130" s="115"/>
      <c r="EB130" s="98"/>
      <c r="EC130" s="98" t="str">
        <f t="shared" si="101"/>
        <v/>
      </c>
      <c r="ED130" s="192" t="str">
        <f t="shared" si="102"/>
        <v/>
      </c>
    </row>
    <row r="131" spans="7:134" s="223" customFormat="1" ht="115.5" hidden="1" customHeight="1" thickTop="1" thickBot="1" x14ac:dyDescent="0.45">
      <c r="G131" s="199"/>
      <c r="H131" s="238"/>
      <c r="I131" s="190"/>
      <c r="J131" s="193"/>
      <c r="K131" s="193"/>
      <c r="L131" s="193"/>
      <c r="M131" s="193"/>
      <c r="N131" s="193"/>
      <c r="O131" s="193"/>
      <c r="P131" s="193"/>
      <c r="Q131" s="193"/>
      <c r="R131" s="193"/>
      <c r="S131" s="193"/>
      <c r="T131" s="90"/>
      <c r="U131" s="95" t="str">
        <f t="shared" si="68"/>
        <v>Type_2</v>
      </c>
      <c r="V131" s="254"/>
      <c r="W131" s="255" t="e">
        <f t="shared" ca="1" si="69"/>
        <v>#N/A</v>
      </c>
      <c r="X131" s="255"/>
      <c r="Y131" s="47" t="e">
        <f t="shared" ca="1" si="70"/>
        <v>#N/A</v>
      </c>
      <c r="Z131" s="47" t="e">
        <f t="shared" ca="1" si="71"/>
        <v>#N/A</v>
      </c>
      <c r="AA131" s="47"/>
      <c r="AB131" s="82" t="str">
        <f t="shared" si="91"/>
        <v>he</v>
      </c>
      <c r="AC131" s="82" t="str">
        <f t="shared" si="92"/>
        <v>He</v>
      </c>
      <c r="AD131" s="82" t="str">
        <f t="shared" si="93"/>
        <v>his</v>
      </c>
      <c r="AE131" s="83" t="str">
        <f t="shared" si="94"/>
        <v>His</v>
      </c>
      <c r="AF131" s="94"/>
      <c r="AG131" s="94"/>
      <c r="AH131" s="191" t="s">
        <v>26</v>
      </c>
      <c r="AI131" s="84" t="e">
        <f>HLOOKUP(Report!AH131,Person!$H$2:$L$3,2,FALSE)</f>
        <v>#N/A</v>
      </c>
      <c r="AJ131" s="85" t="e">
        <f t="shared" ca="1" si="72"/>
        <v>#N/A</v>
      </c>
      <c r="AK131" s="86" t="e">
        <f ca="1">IF(AH131=0,"",AJ131+VLOOKUP(AH131,Code!$B$2:$C$6,2,FALSE))</f>
        <v>#N/A</v>
      </c>
      <c r="AL131" s="143" t="e">
        <f ca="1">IF(AH131=0,"",IF(I131="F",G131&amp;" "&amp;VLOOKUP(AK131,Person!D:I,2,FALSE),G131&amp;" "&amp;VLOOKUP(AK131,Person!D:I,4,FALSE)))</f>
        <v>#N/A</v>
      </c>
      <c r="AM131" s="89"/>
      <c r="AN131" s="89"/>
      <c r="AO131" s="89"/>
      <c r="AP131" s="89"/>
      <c r="AQ131" s="89"/>
      <c r="AR131" s="89"/>
      <c r="AS131" s="88"/>
      <c r="AT131" s="189">
        <v>2</v>
      </c>
      <c r="AU131" s="147" t="str">
        <f>VLOOKUP(AT131,Code!$B$51:$D$55,2,FALSE)</f>
        <v>Behaviour_1</v>
      </c>
      <c r="AV131" s="88">
        <f ca="1">RANDBETWEEN(1,VLOOKUP(AT131,Code!$B$51:$D$55,3,FALSE))</f>
        <v>1</v>
      </c>
      <c r="AW131" s="89"/>
      <c r="AX131" s="143" t="str">
        <f t="shared" ca="1" si="95"/>
        <v xml:space="preserve"> He is always willing to help a classmate who has been unable to grasp a concept as quickly as himself. This demonstrates secure subject understanding.</v>
      </c>
      <c r="AY131" s="88"/>
      <c r="AZ131" s="88"/>
      <c r="BA131" s="188" t="s">
        <v>26</v>
      </c>
      <c r="BB131" s="84" t="e">
        <f>HLOOKUP(Report!BA131,Homework!$I$2:$L$3,2,FALSE)</f>
        <v>#N/A</v>
      </c>
      <c r="BC131" s="85" t="e">
        <f t="shared" ca="1" si="73"/>
        <v>#N/A</v>
      </c>
      <c r="BD131" s="86" t="e">
        <f ca="1">IF(BA131=0,"",BC131+VLOOKUP(BA131,Code!$B$2:$C$6,2,FALSE))</f>
        <v>#N/A</v>
      </c>
      <c r="BE131" s="86" t="e">
        <f ca="1">IF(AND(VLOOKUP(BD131,Homework!D:J,2,FALSE)="'s ",RIGHT(G131,1)="s"),"' ",IF(VLOOKUP(BD131,Homework!D:J,2,FALSE)="'s ","'s "," "))</f>
        <v>#N/A</v>
      </c>
      <c r="BF131" s="87" t="e">
        <f ca="1">IF(BA131=0,"",IF(I131="F"," "&amp;G131&amp;BE131&amp;VLOOKUP(BD131,Homework!D:J,3,FALSE)," "&amp;G131&amp;BE131&amp;VLOOKUP(BD131,Homework!D:J,5,FALSE)))</f>
        <v>#N/A</v>
      </c>
      <c r="BG131" s="87"/>
      <c r="BH131" s="87"/>
      <c r="BI131" s="87"/>
      <c r="BJ131" s="87"/>
      <c r="BK131" s="87"/>
      <c r="BL131" s="87"/>
      <c r="BM131" s="88"/>
      <c r="BN131" s="88"/>
      <c r="BO131" s="184" t="s">
        <v>26</v>
      </c>
      <c r="BP131" s="185" t="e">
        <f>VLOOKUP(BO131,Code!$B$45:$D$48,2,FALSE)</f>
        <v>#N/A</v>
      </c>
      <c r="BQ131" s="186" t="e">
        <f>VLOOKUP(BO131,Code!$B$45:$D$48,3,FALSE)</f>
        <v>#N/A</v>
      </c>
      <c r="BR131" s="186" t="e">
        <f t="shared" ca="1" si="74"/>
        <v>#N/A</v>
      </c>
      <c r="BS131" s="186"/>
      <c r="BT131" s="187" t="s">
        <v>219</v>
      </c>
      <c r="BU131" s="187" t="s">
        <v>220</v>
      </c>
      <c r="BV131" s="187" t="s">
        <v>225</v>
      </c>
      <c r="BW131" s="195"/>
      <c r="BX131" s="195"/>
      <c r="BY131" s="157" t="str">
        <f t="shared" ca="1" si="75"/>
        <v/>
      </c>
      <c r="BZ131" s="157" t="str">
        <f t="shared" ca="1" si="76"/>
        <v/>
      </c>
      <c r="CA131" s="132" t="str">
        <f t="shared" ca="1" si="96"/>
        <v xml:space="preserve"> </v>
      </c>
      <c r="CB131" s="88"/>
      <c r="CC131" s="124">
        <v>123</v>
      </c>
      <c r="CD131" s="125" t="e">
        <f>HLOOKUP(Report!CC131,Behaviour!$H$2:$K$3,2,FALSE)</f>
        <v>#N/A</v>
      </c>
      <c r="CE131" s="126" t="e">
        <f t="shared" ca="1" si="77"/>
        <v>#N/A</v>
      </c>
      <c r="CF131" s="127" t="e">
        <f ca="1">CE131+VLOOKUP(CC131,Code!$B$2:$C$6,2,FALSE)</f>
        <v>#N/A</v>
      </c>
      <c r="CG131" s="128" t="e">
        <f ca="1">IF(CC131=0,"",IF(I131="F",AC131&amp;" "&amp;VLOOKUP(CF131,Behaviour!D:I,2,FALSE)&amp;" ",AC131&amp;" "&amp;VLOOKUP(CF131,Behaviour!D:I,4,FALSE)&amp;" "))</f>
        <v>#N/A</v>
      </c>
      <c r="CH131" s="89"/>
      <c r="CI131" s="89"/>
      <c r="CJ131" s="266" t="s">
        <v>26</v>
      </c>
      <c r="CK131" s="266"/>
      <c r="CL131" s="89" t="e">
        <f>IF(CJ131=0,"",VLOOKUP(CJ131,Code!$B$59:$D$61,2,FALSE))</f>
        <v>#N/A</v>
      </c>
      <c r="CM131" s="89" t="e">
        <f>IF(CJ131=0,"",VLOOKUP(CJ131,Code!$B$59:$D$61,3,FALSE))</f>
        <v>#N/A</v>
      </c>
      <c r="CN131" s="89" t="e">
        <f t="shared" ca="1" si="78"/>
        <v>#N/A</v>
      </c>
      <c r="CO131" s="89" t="e">
        <f t="shared" ca="1" si="97"/>
        <v>#N/A</v>
      </c>
      <c r="CP131" s="89" t="e">
        <f t="shared" ca="1" si="98"/>
        <v>#N/A</v>
      </c>
      <c r="CQ131" s="89" t="e">
        <f t="shared" ca="1" si="79"/>
        <v>#N/A</v>
      </c>
      <c r="CR131" s="89" t="str">
        <f t="shared" ca="1" si="80"/>
        <v/>
      </c>
      <c r="CS131" s="89"/>
      <c r="CT131" s="89"/>
      <c r="CU131" s="89" t="str">
        <f t="shared" ca="1" si="81"/>
        <v/>
      </c>
      <c r="CV131" s="89"/>
      <c r="CW131" s="89"/>
      <c r="CX131" s="183" t="str">
        <f t="shared" ca="1" si="82"/>
        <v/>
      </c>
      <c r="CY131" s="22" t="e">
        <f t="shared" ca="1" si="83"/>
        <v>#VALUE!</v>
      </c>
      <c r="CZ131" s="22"/>
      <c r="DA131" s="22"/>
      <c r="DB131" s="182" t="s">
        <v>26</v>
      </c>
      <c r="DC131" s="108" t="e">
        <f t="shared" ca="1" si="84"/>
        <v>#VALUE!</v>
      </c>
      <c r="DD131" s="112" t="e">
        <f ca="1">VLOOKUP(Report!DC131,Code!$B$24:$C$32,2,FALSE)</f>
        <v>#VALUE!</v>
      </c>
      <c r="DE131" s="108" t="e">
        <f ca="1">VLOOKUP(Report!DC131,Code!$B$24:$D$32,3,FALSE)</f>
        <v>#VALUE!</v>
      </c>
      <c r="DF131" s="108" t="e">
        <f t="shared" ca="1" si="85"/>
        <v>#VALUE!</v>
      </c>
      <c r="DG131" s="108" t="e">
        <f t="shared" ca="1" si="99"/>
        <v>#VALUE!</v>
      </c>
      <c r="DH131" s="169" t="e">
        <f t="shared" ca="1" si="100"/>
        <v>#VALUE!</v>
      </c>
      <c r="DI131" s="170"/>
      <c r="DJ131" s="170"/>
      <c r="DK131" s="170"/>
      <c r="DL131" s="170"/>
      <c r="DM131" s="88"/>
      <c r="DN131" s="88"/>
      <c r="DO131" s="177" t="s">
        <v>26</v>
      </c>
      <c r="DP131" s="178" t="e">
        <f>VLOOKUP(Report!DO131,Code!$B$40:$D$42,2,FALSE)</f>
        <v>#N/A</v>
      </c>
      <c r="DQ131" s="179" t="e">
        <f>VLOOKUP(Report!DO131,Code!$B$40:$D$42,3,FALSE)</f>
        <v>#N/A</v>
      </c>
      <c r="DR131" s="180" t="e">
        <f t="shared" ca="1" si="90"/>
        <v>#N/A</v>
      </c>
      <c r="DS131" s="221"/>
      <c r="DT131" s="222" t="e">
        <f t="shared" ca="1" si="86"/>
        <v>#N/A</v>
      </c>
      <c r="DU131" s="181" t="s">
        <v>208</v>
      </c>
      <c r="DV131" s="181" t="s">
        <v>208</v>
      </c>
      <c r="DW131" s="181" t="s">
        <v>208</v>
      </c>
      <c r="DX131" s="115" t="str">
        <f t="shared" si="87"/>
        <v/>
      </c>
      <c r="DY131" s="115"/>
      <c r="DZ131" s="115"/>
      <c r="EA131" s="115"/>
      <c r="EB131" s="98"/>
      <c r="EC131" s="98" t="str">
        <f t="shared" si="101"/>
        <v/>
      </c>
      <c r="ED131" s="192" t="str">
        <f t="shared" si="102"/>
        <v/>
      </c>
    </row>
    <row r="132" spans="7:134" s="223" customFormat="1" ht="115.5" hidden="1" customHeight="1" thickTop="1" thickBot="1" x14ac:dyDescent="0.45">
      <c r="G132" s="199"/>
      <c r="H132" s="238"/>
      <c r="I132" s="190"/>
      <c r="J132" s="193"/>
      <c r="K132" s="193"/>
      <c r="L132" s="193"/>
      <c r="M132" s="193"/>
      <c r="N132" s="193"/>
      <c r="O132" s="193"/>
      <c r="P132" s="193"/>
      <c r="Q132" s="193"/>
      <c r="R132" s="193"/>
      <c r="S132" s="193"/>
      <c r="T132" s="90"/>
      <c r="U132" s="95" t="str">
        <f t="shared" si="68"/>
        <v>Type_2</v>
      </c>
      <c r="V132" s="254"/>
      <c r="W132" s="255" t="e">
        <f t="shared" ca="1" si="69"/>
        <v>#N/A</v>
      </c>
      <c r="X132" s="255"/>
      <c r="Y132" s="47" t="e">
        <f t="shared" ca="1" si="70"/>
        <v>#N/A</v>
      </c>
      <c r="Z132" s="47" t="e">
        <f t="shared" ca="1" si="71"/>
        <v>#N/A</v>
      </c>
      <c r="AA132" s="47"/>
      <c r="AB132" s="82" t="str">
        <f t="shared" si="91"/>
        <v>he</v>
      </c>
      <c r="AC132" s="82" t="str">
        <f t="shared" si="92"/>
        <v>He</v>
      </c>
      <c r="AD132" s="82" t="str">
        <f t="shared" si="93"/>
        <v>his</v>
      </c>
      <c r="AE132" s="83" t="str">
        <f t="shared" si="94"/>
        <v>His</v>
      </c>
      <c r="AF132" s="94"/>
      <c r="AG132" s="94"/>
      <c r="AH132" s="191" t="s">
        <v>26</v>
      </c>
      <c r="AI132" s="84" t="e">
        <f>HLOOKUP(Report!AH132,Person!$H$2:$L$3,2,FALSE)</f>
        <v>#N/A</v>
      </c>
      <c r="AJ132" s="85" t="e">
        <f t="shared" ca="1" si="72"/>
        <v>#N/A</v>
      </c>
      <c r="AK132" s="86" t="e">
        <f ca="1">IF(AH132=0,"",AJ132+VLOOKUP(AH132,Code!$B$2:$C$6,2,FALSE))</f>
        <v>#N/A</v>
      </c>
      <c r="AL132" s="143" t="e">
        <f ca="1">IF(AH132=0,"",IF(I132="F",G132&amp;" "&amp;VLOOKUP(AK132,Person!D:I,2,FALSE),G132&amp;" "&amp;VLOOKUP(AK132,Person!D:I,4,FALSE)))</f>
        <v>#N/A</v>
      </c>
      <c r="AM132" s="89"/>
      <c r="AN132" s="89"/>
      <c r="AO132" s="89"/>
      <c r="AP132" s="89"/>
      <c r="AQ132" s="89"/>
      <c r="AR132" s="89"/>
      <c r="AS132" s="88"/>
      <c r="AT132" s="189">
        <v>2</v>
      </c>
      <c r="AU132" s="147" t="str">
        <f>VLOOKUP(AT132,Code!$B$51:$D$55,2,FALSE)</f>
        <v>Behaviour_1</v>
      </c>
      <c r="AV132" s="88">
        <f ca="1">RANDBETWEEN(1,VLOOKUP(AT132,Code!$B$51:$D$55,3,FALSE))</f>
        <v>2</v>
      </c>
      <c r="AW132" s="89"/>
      <c r="AX132" s="143" t="str">
        <f t="shared" ca="1" si="95"/>
        <v xml:space="preserve"> He shows good citizenship by assisting other students to correct their work. This demonstrates secure subject understanding.</v>
      </c>
      <c r="AY132" s="88"/>
      <c r="AZ132" s="88"/>
      <c r="BA132" s="188" t="s">
        <v>26</v>
      </c>
      <c r="BB132" s="84" t="e">
        <f>HLOOKUP(Report!BA132,Homework!$I$2:$L$3,2,FALSE)</f>
        <v>#N/A</v>
      </c>
      <c r="BC132" s="85" t="e">
        <f t="shared" ca="1" si="73"/>
        <v>#N/A</v>
      </c>
      <c r="BD132" s="86" t="e">
        <f ca="1">IF(BA132=0,"",BC132+VLOOKUP(BA132,Code!$B$2:$C$6,2,FALSE))</f>
        <v>#N/A</v>
      </c>
      <c r="BE132" s="86" t="e">
        <f ca="1">IF(AND(VLOOKUP(BD132,Homework!D:J,2,FALSE)="'s ",RIGHT(G132,1)="s"),"' ",IF(VLOOKUP(BD132,Homework!D:J,2,FALSE)="'s ","'s "," "))</f>
        <v>#N/A</v>
      </c>
      <c r="BF132" s="87" t="e">
        <f ca="1">IF(BA132=0,"",IF(I132="F"," "&amp;G132&amp;BE132&amp;VLOOKUP(BD132,Homework!D:J,3,FALSE)," "&amp;G132&amp;BE132&amp;VLOOKUP(BD132,Homework!D:J,5,FALSE)))</f>
        <v>#N/A</v>
      </c>
      <c r="BG132" s="87"/>
      <c r="BH132" s="87"/>
      <c r="BI132" s="87"/>
      <c r="BJ132" s="87"/>
      <c r="BK132" s="87"/>
      <c r="BL132" s="87"/>
      <c r="BM132" s="88"/>
      <c r="BN132" s="88"/>
      <c r="BO132" s="184" t="s">
        <v>26</v>
      </c>
      <c r="BP132" s="185" t="e">
        <f>VLOOKUP(BO132,Code!$B$45:$D$48,2,FALSE)</f>
        <v>#N/A</v>
      </c>
      <c r="BQ132" s="186" t="e">
        <f>VLOOKUP(BO132,Code!$B$45:$D$48,3,FALSE)</f>
        <v>#N/A</v>
      </c>
      <c r="BR132" s="186" t="e">
        <f t="shared" ca="1" si="74"/>
        <v>#N/A</v>
      </c>
      <c r="BS132" s="186"/>
      <c r="BT132" s="187" t="s">
        <v>219</v>
      </c>
      <c r="BU132" s="187" t="s">
        <v>220</v>
      </c>
      <c r="BV132" s="187" t="s">
        <v>225</v>
      </c>
      <c r="BW132" s="195"/>
      <c r="BX132" s="195"/>
      <c r="BY132" s="157" t="str">
        <f t="shared" ca="1" si="75"/>
        <v/>
      </c>
      <c r="BZ132" s="157" t="str">
        <f t="shared" ca="1" si="76"/>
        <v/>
      </c>
      <c r="CA132" s="132" t="str">
        <f t="shared" ca="1" si="96"/>
        <v xml:space="preserve"> </v>
      </c>
      <c r="CB132" s="88"/>
      <c r="CC132" s="124">
        <v>124</v>
      </c>
      <c r="CD132" s="125" t="e">
        <f>HLOOKUP(Report!CC132,Behaviour!$H$2:$K$3,2,FALSE)</f>
        <v>#N/A</v>
      </c>
      <c r="CE132" s="126" t="e">
        <f t="shared" ca="1" si="77"/>
        <v>#N/A</v>
      </c>
      <c r="CF132" s="127" t="e">
        <f ca="1">CE132+VLOOKUP(CC132,Code!$B$2:$C$6,2,FALSE)</f>
        <v>#N/A</v>
      </c>
      <c r="CG132" s="128" t="e">
        <f ca="1">IF(CC132=0,"",IF(I132="F",AC132&amp;" "&amp;VLOOKUP(CF132,Behaviour!D:I,2,FALSE)&amp;" ",AC132&amp;" "&amp;VLOOKUP(CF132,Behaviour!D:I,4,FALSE)&amp;" "))</f>
        <v>#N/A</v>
      </c>
      <c r="CH132" s="89"/>
      <c r="CI132" s="89"/>
      <c r="CJ132" s="266" t="s">
        <v>26</v>
      </c>
      <c r="CK132" s="266"/>
      <c r="CL132" s="89" t="e">
        <f>IF(CJ132=0,"",VLOOKUP(CJ132,Code!$B$59:$D$61,2,FALSE))</f>
        <v>#N/A</v>
      </c>
      <c r="CM132" s="89" t="e">
        <f>IF(CJ132=0,"",VLOOKUP(CJ132,Code!$B$59:$D$61,3,FALSE))</f>
        <v>#N/A</v>
      </c>
      <c r="CN132" s="89" t="e">
        <f t="shared" ca="1" si="78"/>
        <v>#N/A</v>
      </c>
      <c r="CO132" s="89" t="e">
        <f t="shared" ca="1" si="97"/>
        <v>#N/A</v>
      </c>
      <c r="CP132" s="89" t="e">
        <f t="shared" ca="1" si="98"/>
        <v>#N/A</v>
      </c>
      <c r="CQ132" s="89" t="e">
        <f t="shared" ca="1" si="79"/>
        <v>#N/A</v>
      </c>
      <c r="CR132" s="89" t="str">
        <f t="shared" ca="1" si="80"/>
        <v/>
      </c>
      <c r="CS132" s="89"/>
      <c r="CT132" s="89"/>
      <c r="CU132" s="89" t="str">
        <f t="shared" ca="1" si="81"/>
        <v/>
      </c>
      <c r="CV132" s="89"/>
      <c r="CW132" s="89"/>
      <c r="CX132" s="183" t="str">
        <f t="shared" ca="1" si="82"/>
        <v/>
      </c>
      <c r="CY132" s="22" t="e">
        <f t="shared" ca="1" si="83"/>
        <v>#VALUE!</v>
      </c>
      <c r="CZ132" s="22"/>
      <c r="DA132" s="22"/>
      <c r="DB132" s="182" t="s">
        <v>26</v>
      </c>
      <c r="DC132" s="108" t="e">
        <f t="shared" ca="1" si="84"/>
        <v>#VALUE!</v>
      </c>
      <c r="DD132" s="112" t="e">
        <f ca="1">VLOOKUP(Report!DC132,Code!$B$24:$C$32,2,FALSE)</f>
        <v>#VALUE!</v>
      </c>
      <c r="DE132" s="108" t="e">
        <f ca="1">VLOOKUP(Report!DC132,Code!$B$24:$D$32,3,FALSE)</f>
        <v>#VALUE!</v>
      </c>
      <c r="DF132" s="108" t="e">
        <f t="shared" ca="1" si="85"/>
        <v>#VALUE!</v>
      </c>
      <c r="DG132" s="108" t="e">
        <f t="shared" ca="1" si="99"/>
        <v>#VALUE!</v>
      </c>
      <c r="DH132" s="169" t="e">
        <f t="shared" ca="1" si="100"/>
        <v>#VALUE!</v>
      </c>
      <c r="DI132" s="170"/>
      <c r="DJ132" s="170"/>
      <c r="DK132" s="170"/>
      <c r="DL132" s="170"/>
      <c r="DM132" s="88"/>
      <c r="DN132" s="88"/>
      <c r="DO132" s="177" t="s">
        <v>26</v>
      </c>
      <c r="DP132" s="178" t="e">
        <f>VLOOKUP(Report!DO132,Code!$B$40:$D$42,2,FALSE)</f>
        <v>#N/A</v>
      </c>
      <c r="DQ132" s="179" t="e">
        <f>VLOOKUP(Report!DO132,Code!$B$40:$D$42,3,FALSE)</f>
        <v>#N/A</v>
      </c>
      <c r="DR132" s="180" t="e">
        <f t="shared" ca="1" si="90"/>
        <v>#N/A</v>
      </c>
      <c r="DS132" s="221"/>
      <c r="DT132" s="222" t="e">
        <f t="shared" ca="1" si="86"/>
        <v>#N/A</v>
      </c>
      <c r="DU132" s="181" t="s">
        <v>208</v>
      </c>
      <c r="DV132" s="181" t="s">
        <v>208</v>
      </c>
      <c r="DW132" s="181" t="s">
        <v>208</v>
      </c>
      <c r="DX132" s="115" t="str">
        <f t="shared" si="87"/>
        <v/>
      </c>
      <c r="DY132" s="115"/>
      <c r="DZ132" s="115"/>
      <c r="EA132" s="115"/>
      <c r="EB132" s="98"/>
      <c r="EC132" s="98" t="str">
        <f t="shared" si="101"/>
        <v/>
      </c>
      <c r="ED132" s="192" t="str">
        <f t="shared" si="102"/>
        <v/>
      </c>
    </row>
    <row r="133" spans="7:134" s="223" customFormat="1" ht="115.5" hidden="1" customHeight="1" thickTop="1" thickBot="1" x14ac:dyDescent="0.45">
      <c r="G133" s="199"/>
      <c r="H133" s="238"/>
      <c r="I133" s="190"/>
      <c r="J133" s="193"/>
      <c r="K133" s="193"/>
      <c r="L133" s="193"/>
      <c r="M133" s="193"/>
      <c r="N133" s="193"/>
      <c r="O133" s="193"/>
      <c r="P133" s="193"/>
      <c r="Q133" s="193"/>
      <c r="R133" s="193"/>
      <c r="S133" s="193"/>
      <c r="T133" s="90"/>
      <c r="U133" s="95" t="str">
        <f t="shared" si="68"/>
        <v>Type_2</v>
      </c>
      <c r="V133" s="254"/>
      <c r="W133" s="255" t="e">
        <f t="shared" ca="1" si="69"/>
        <v>#N/A</v>
      </c>
      <c r="X133" s="255"/>
      <c r="Y133" s="47" t="e">
        <f t="shared" ca="1" si="70"/>
        <v>#N/A</v>
      </c>
      <c r="Z133" s="47" t="e">
        <f t="shared" ca="1" si="71"/>
        <v>#N/A</v>
      </c>
      <c r="AA133" s="47"/>
      <c r="AB133" s="82" t="str">
        <f t="shared" si="91"/>
        <v>he</v>
      </c>
      <c r="AC133" s="82" t="str">
        <f t="shared" si="92"/>
        <v>He</v>
      </c>
      <c r="AD133" s="82" t="str">
        <f t="shared" si="93"/>
        <v>his</v>
      </c>
      <c r="AE133" s="83" t="str">
        <f t="shared" si="94"/>
        <v>His</v>
      </c>
      <c r="AF133" s="94"/>
      <c r="AG133" s="94"/>
      <c r="AH133" s="191" t="s">
        <v>26</v>
      </c>
      <c r="AI133" s="84" t="e">
        <f>HLOOKUP(Report!AH133,Person!$H$2:$L$3,2,FALSE)</f>
        <v>#N/A</v>
      </c>
      <c r="AJ133" s="85" t="e">
        <f t="shared" ca="1" si="72"/>
        <v>#N/A</v>
      </c>
      <c r="AK133" s="86" t="e">
        <f ca="1">IF(AH133=0,"",AJ133+VLOOKUP(AH133,Code!$B$2:$C$6,2,FALSE))</f>
        <v>#N/A</v>
      </c>
      <c r="AL133" s="143" t="e">
        <f ca="1">IF(AH133=0,"",IF(I133="F",G133&amp;" "&amp;VLOOKUP(AK133,Person!D:I,2,FALSE),G133&amp;" "&amp;VLOOKUP(AK133,Person!D:I,4,FALSE)))</f>
        <v>#N/A</v>
      </c>
      <c r="AM133" s="89"/>
      <c r="AN133" s="89"/>
      <c r="AO133" s="89"/>
      <c r="AP133" s="89"/>
      <c r="AQ133" s="89"/>
      <c r="AR133" s="89"/>
      <c r="AS133" s="88"/>
      <c r="AT133" s="189">
        <v>2</v>
      </c>
      <c r="AU133" s="147" t="str">
        <f>VLOOKUP(AT133,Code!$B$51:$D$55,2,FALSE)</f>
        <v>Behaviour_1</v>
      </c>
      <c r="AV133" s="88">
        <f ca="1">RANDBETWEEN(1,VLOOKUP(AT133,Code!$B$51:$D$55,3,FALSE))</f>
        <v>2</v>
      </c>
      <c r="AW133" s="89"/>
      <c r="AX133" s="143" t="str">
        <f t="shared" ca="1" si="95"/>
        <v xml:space="preserve"> He shows good citizenship by assisting other students to correct their work. This demonstrates secure subject understanding.</v>
      </c>
      <c r="AY133" s="88"/>
      <c r="AZ133" s="88"/>
      <c r="BA133" s="188" t="s">
        <v>26</v>
      </c>
      <c r="BB133" s="84" t="e">
        <f>HLOOKUP(Report!BA133,Homework!$I$2:$L$3,2,FALSE)</f>
        <v>#N/A</v>
      </c>
      <c r="BC133" s="85" t="e">
        <f t="shared" ca="1" si="73"/>
        <v>#N/A</v>
      </c>
      <c r="BD133" s="86" t="e">
        <f ca="1">IF(BA133=0,"",BC133+VLOOKUP(BA133,Code!$B$2:$C$6,2,FALSE))</f>
        <v>#N/A</v>
      </c>
      <c r="BE133" s="86" t="e">
        <f ca="1">IF(AND(VLOOKUP(BD133,Homework!D:J,2,FALSE)="'s ",RIGHT(G133,1)="s"),"' ",IF(VLOOKUP(BD133,Homework!D:J,2,FALSE)="'s ","'s "," "))</f>
        <v>#N/A</v>
      </c>
      <c r="BF133" s="87" t="e">
        <f ca="1">IF(BA133=0,"",IF(I133="F"," "&amp;G133&amp;BE133&amp;VLOOKUP(BD133,Homework!D:J,3,FALSE)," "&amp;G133&amp;BE133&amp;VLOOKUP(BD133,Homework!D:J,5,FALSE)))</f>
        <v>#N/A</v>
      </c>
      <c r="BG133" s="87"/>
      <c r="BH133" s="87"/>
      <c r="BI133" s="87"/>
      <c r="BJ133" s="87"/>
      <c r="BK133" s="87"/>
      <c r="BL133" s="87"/>
      <c r="BM133" s="88"/>
      <c r="BN133" s="88"/>
      <c r="BO133" s="184" t="s">
        <v>26</v>
      </c>
      <c r="BP133" s="185" t="e">
        <f>VLOOKUP(BO133,Code!$B$45:$D$48,2,FALSE)</f>
        <v>#N/A</v>
      </c>
      <c r="BQ133" s="186" t="e">
        <f>VLOOKUP(BO133,Code!$B$45:$D$48,3,FALSE)</f>
        <v>#N/A</v>
      </c>
      <c r="BR133" s="186" t="e">
        <f t="shared" ca="1" si="74"/>
        <v>#N/A</v>
      </c>
      <c r="BS133" s="186"/>
      <c r="BT133" s="187" t="s">
        <v>219</v>
      </c>
      <c r="BU133" s="187" t="s">
        <v>220</v>
      </c>
      <c r="BV133" s="187" t="s">
        <v>225</v>
      </c>
      <c r="BW133" s="195"/>
      <c r="BX133" s="195"/>
      <c r="BY133" s="157" t="str">
        <f t="shared" ca="1" si="75"/>
        <v/>
      </c>
      <c r="BZ133" s="157" t="str">
        <f t="shared" ca="1" si="76"/>
        <v/>
      </c>
      <c r="CA133" s="132" t="str">
        <f t="shared" ca="1" si="96"/>
        <v xml:space="preserve"> </v>
      </c>
      <c r="CB133" s="88"/>
      <c r="CC133" s="124">
        <v>125</v>
      </c>
      <c r="CD133" s="125" t="e">
        <f>HLOOKUP(Report!CC133,Behaviour!$H$2:$K$3,2,FALSE)</f>
        <v>#N/A</v>
      </c>
      <c r="CE133" s="126" t="e">
        <f t="shared" ca="1" si="77"/>
        <v>#N/A</v>
      </c>
      <c r="CF133" s="127" t="e">
        <f ca="1">CE133+VLOOKUP(CC133,Code!$B$2:$C$6,2,FALSE)</f>
        <v>#N/A</v>
      </c>
      <c r="CG133" s="128" t="e">
        <f ca="1">IF(CC133=0,"",IF(I133="F",AC133&amp;" "&amp;VLOOKUP(CF133,Behaviour!D:I,2,FALSE)&amp;" ",AC133&amp;" "&amp;VLOOKUP(CF133,Behaviour!D:I,4,FALSE)&amp;" "))</f>
        <v>#N/A</v>
      </c>
      <c r="CH133" s="89"/>
      <c r="CI133" s="89"/>
      <c r="CJ133" s="266" t="s">
        <v>26</v>
      </c>
      <c r="CK133" s="266"/>
      <c r="CL133" s="89" t="e">
        <f>IF(CJ133=0,"",VLOOKUP(CJ133,Code!$B$59:$D$61,2,FALSE))</f>
        <v>#N/A</v>
      </c>
      <c r="CM133" s="89" t="e">
        <f>IF(CJ133=0,"",VLOOKUP(CJ133,Code!$B$59:$D$61,3,FALSE))</f>
        <v>#N/A</v>
      </c>
      <c r="CN133" s="89" t="e">
        <f t="shared" ca="1" si="78"/>
        <v>#N/A</v>
      </c>
      <c r="CO133" s="89" t="e">
        <f t="shared" ca="1" si="97"/>
        <v>#N/A</v>
      </c>
      <c r="CP133" s="89" t="e">
        <f t="shared" ca="1" si="98"/>
        <v>#N/A</v>
      </c>
      <c r="CQ133" s="89" t="e">
        <f t="shared" ca="1" si="79"/>
        <v>#N/A</v>
      </c>
      <c r="CR133" s="89" t="str">
        <f t="shared" ca="1" si="80"/>
        <v/>
      </c>
      <c r="CS133" s="89"/>
      <c r="CT133" s="89"/>
      <c r="CU133" s="89" t="str">
        <f t="shared" ca="1" si="81"/>
        <v/>
      </c>
      <c r="CV133" s="89"/>
      <c r="CW133" s="89"/>
      <c r="CX133" s="183" t="str">
        <f t="shared" ca="1" si="82"/>
        <v/>
      </c>
      <c r="CY133" s="22" t="e">
        <f t="shared" ca="1" si="83"/>
        <v>#VALUE!</v>
      </c>
      <c r="CZ133" s="22"/>
      <c r="DA133" s="22"/>
      <c r="DB133" s="182" t="s">
        <v>26</v>
      </c>
      <c r="DC133" s="108" t="e">
        <f t="shared" ca="1" si="84"/>
        <v>#VALUE!</v>
      </c>
      <c r="DD133" s="112" t="e">
        <f ca="1">VLOOKUP(Report!DC133,Code!$B$24:$C$32,2,FALSE)</f>
        <v>#VALUE!</v>
      </c>
      <c r="DE133" s="108" t="e">
        <f ca="1">VLOOKUP(Report!DC133,Code!$B$24:$D$32,3,FALSE)</f>
        <v>#VALUE!</v>
      </c>
      <c r="DF133" s="108" t="e">
        <f t="shared" ca="1" si="85"/>
        <v>#VALUE!</v>
      </c>
      <c r="DG133" s="108" t="e">
        <f t="shared" ca="1" si="99"/>
        <v>#VALUE!</v>
      </c>
      <c r="DH133" s="169" t="e">
        <f t="shared" ca="1" si="100"/>
        <v>#VALUE!</v>
      </c>
      <c r="DI133" s="170"/>
      <c r="DJ133" s="170"/>
      <c r="DK133" s="170"/>
      <c r="DL133" s="170"/>
      <c r="DM133" s="88"/>
      <c r="DN133" s="88"/>
      <c r="DO133" s="177" t="s">
        <v>26</v>
      </c>
      <c r="DP133" s="178" t="e">
        <f>VLOOKUP(Report!DO133,Code!$B$40:$D$42,2,FALSE)</f>
        <v>#N/A</v>
      </c>
      <c r="DQ133" s="179" t="e">
        <f>VLOOKUP(Report!DO133,Code!$B$40:$D$42,3,FALSE)</f>
        <v>#N/A</v>
      </c>
      <c r="DR133" s="180" t="e">
        <f t="shared" ca="1" si="90"/>
        <v>#N/A</v>
      </c>
      <c r="DS133" s="221"/>
      <c r="DT133" s="222" t="e">
        <f t="shared" ca="1" si="86"/>
        <v>#N/A</v>
      </c>
      <c r="DU133" s="181" t="s">
        <v>208</v>
      </c>
      <c r="DV133" s="181" t="s">
        <v>208</v>
      </c>
      <c r="DW133" s="181" t="s">
        <v>208</v>
      </c>
      <c r="DX133" s="115" t="str">
        <f t="shared" si="87"/>
        <v/>
      </c>
      <c r="DY133" s="115"/>
      <c r="DZ133" s="115"/>
      <c r="EA133" s="115"/>
      <c r="EB133" s="98"/>
      <c r="EC133" s="98" t="str">
        <f t="shared" si="101"/>
        <v/>
      </c>
      <c r="ED133" s="192" t="str">
        <f t="shared" si="102"/>
        <v/>
      </c>
    </row>
    <row r="134" spans="7:134" s="223" customFormat="1" ht="115.5" hidden="1" customHeight="1" thickTop="1" thickBot="1" x14ac:dyDescent="0.45">
      <c r="G134" s="199"/>
      <c r="H134" s="238"/>
      <c r="I134" s="190"/>
      <c r="J134" s="193"/>
      <c r="K134" s="193"/>
      <c r="L134" s="193"/>
      <c r="M134" s="193"/>
      <c r="N134" s="193"/>
      <c r="O134" s="193"/>
      <c r="P134" s="193"/>
      <c r="Q134" s="193"/>
      <c r="R134" s="193"/>
      <c r="S134" s="193"/>
      <c r="T134" s="90"/>
      <c r="U134" s="95" t="str">
        <f t="shared" si="68"/>
        <v>Type_2</v>
      </c>
      <c r="V134" s="254"/>
      <c r="W134" s="255" t="e">
        <f t="shared" ca="1" si="69"/>
        <v>#N/A</v>
      </c>
      <c r="X134" s="255"/>
      <c r="Y134" s="47" t="e">
        <f t="shared" ca="1" si="70"/>
        <v>#N/A</v>
      </c>
      <c r="Z134" s="47" t="e">
        <f t="shared" ca="1" si="71"/>
        <v>#N/A</v>
      </c>
      <c r="AA134" s="47"/>
      <c r="AB134" s="82" t="str">
        <f t="shared" si="91"/>
        <v>he</v>
      </c>
      <c r="AC134" s="82" t="str">
        <f t="shared" si="92"/>
        <v>He</v>
      </c>
      <c r="AD134" s="82" t="str">
        <f t="shared" si="93"/>
        <v>his</v>
      </c>
      <c r="AE134" s="83" t="str">
        <f t="shared" si="94"/>
        <v>His</v>
      </c>
      <c r="AF134" s="94"/>
      <c r="AG134" s="94"/>
      <c r="AH134" s="191" t="s">
        <v>26</v>
      </c>
      <c r="AI134" s="84" t="e">
        <f>HLOOKUP(Report!AH134,Person!$H$2:$L$3,2,FALSE)</f>
        <v>#N/A</v>
      </c>
      <c r="AJ134" s="85" t="e">
        <f t="shared" ca="1" si="72"/>
        <v>#N/A</v>
      </c>
      <c r="AK134" s="86" t="e">
        <f ca="1">IF(AH134=0,"",AJ134+VLOOKUP(AH134,Code!$B$2:$C$6,2,FALSE))</f>
        <v>#N/A</v>
      </c>
      <c r="AL134" s="143" t="e">
        <f ca="1">IF(AH134=0,"",IF(I134="F",G134&amp;" "&amp;VLOOKUP(AK134,Person!D:I,2,FALSE),G134&amp;" "&amp;VLOOKUP(AK134,Person!D:I,4,FALSE)))</f>
        <v>#N/A</v>
      </c>
      <c r="AM134" s="89"/>
      <c r="AN134" s="89"/>
      <c r="AO134" s="89"/>
      <c r="AP134" s="89"/>
      <c r="AQ134" s="89"/>
      <c r="AR134" s="89"/>
      <c r="AS134" s="88"/>
      <c r="AT134" s="189">
        <v>2</v>
      </c>
      <c r="AU134" s="147" t="str">
        <f>VLOOKUP(AT134,Code!$B$51:$D$55,2,FALSE)</f>
        <v>Behaviour_1</v>
      </c>
      <c r="AV134" s="88">
        <f ca="1">RANDBETWEEN(1,VLOOKUP(AT134,Code!$B$51:$D$55,3,FALSE))</f>
        <v>2</v>
      </c>
      <c r="AW134" s="89"/>
      <c r="AX134" s="143" t="str">
        <f t="shared" ca="1" si="95"/>
        <v xml:space="preserve"> He shows good citizenship by assisting other students to correct their work. This demonstrates secure subject understanding.</v>
      </c>
      <c r="AY134" s="88"/>
      <c r="AZ134" s="88"/>
      <c r="BA134" s="188" t="s">
        <v>26</v>
      </c>
      <c r="BB134" s="84" t="e">
        <f>HLOOKUP(Report!BA134,Homework!$I$2:$L$3,2,FALSE)</f>
        <v>#N/A</v>
      </c>
      <c r="BC134" s="85" t="e">
        <f t="shared" ca="1" si="73"/>
        <v>#N/A</v>
      </c>
      <c r="BD134" s="86" t="e">
        <f ca="1">IF(BA134=0,"",BC134+VLOOKUP(BA134,Code!$B$2:$C$6,2,FALSE))</f>
        <v>#N/A</v>
      </c>
      <c r="BE134" s="86" t="e">
        <f ca="1">IF(AND(VLOOKUP(BD134,Homework!D:J,2,FALSE)="'s ",RIGHT(G134,1)="s"),"' ",IF(VLOOKUP(BD134,Homework!D:J,2,FALSE)="'s ","'s "," "))</f>
        <v>#N/A</v>
      </c>
      <c r="BF134" s="87" t="e">
        <f ca="1">IF(BA134=0,"",IF(I134="F"," "&amp;G134&amp;BE134&amp;VLOOKUP(BD134,Homework!D:J,3,FALSE)," "&amp;G134&amp;BE134&amp;VLOOKUP(BD134,Homework!D:J,5,FALSE)))</f>
        <v>#N/A</v>
      </c>
      <c r="BG134" s="87"/>
      <c r="BH134" s="87"/>
      <c r="BI134" s="87"/>
      <c r="BJ134" s="87"/>
      <c r="BK134" s="87"/>
      <c r="BL134" s="87"/>
      <c r="BM134" s="88"/>
      <c r="BN134" s="88"/>
      <c r="BO134" s="184" t="s">
        <v>26</v>
      </c>
      <c r="BP134" s="185" t="e">
        <f>VLOOKUP(BO134,Code!$B$45:$D$48,2,FALSE)</f>
        <v>#N/A</v>
      </c>
      <c r="BQ134" s="186" t="e">
        <f>VLOOKUP(BO134,Code!$B$45:$D$48,3,FALSE)</f>
        <v>#N/A</v>
      </c>
      <c r="BR134" s="186" t="e">
        <f t="shared" ca="1" si="74"/>
        <v>#N/A</v>
      </c>
      <c r="BS134" s="186"/>
      <c r="BT134" s="187" t="s">
        <v>219</v>
      </c>
      <c r="BU134" s="187" t="s">
        <v>220</v>
      </c>
      <c r="BV134" s="187" t="s">
        <v>225</v>
      </c>
      <c r="BW134" s="195"/>
      <c r="BX134" s="195"/>
      <c r="BY134" s="157" t="str">
        <f t="shared" ca="1" si="75"/>
        <v/>
      </c>
      <c r="BZ134" s="157" t="str">
        <f t="shared" ca="1" si="76"/>
        <v/>
      </c>
      <c r="CA134" s="132" t="str">
        <f t="shared" ca="1" si="96"/>
        <v xml:space="preserve"> </v>
      </c>
      <c r="CB134" s="88"/>
      <c r="CC134" s="124">
        <v>126</v>
      </c>
      <c r="CD134" s="125" t="e">
        <f>HLOOKUP(Report!CC134,Behaviour!$H$2:$K$3,2,FALSE)</f>
        <v>#N/A</v>
      </c>
      <c r="CE134" s="126" t="e">
        <f t="shared" ca="1" si="77"/>
        <v>#N/A</v>
      </c>
      <c r="CF134" s="127" t="e">
        <f ca="1">CE134+VLOOKUP(CC134,Code!$B$2:$C$6,2,FALSE)</f>
        <v>#N/A</v>
      </c>
      <c r="CG134" s="128" t="e">
        <f ca="1">IF(CC134=0,"",IF(I134="F",AC134&amp;" "&amp;VLOOKUP(CF134,Behaviour!D:I,2,FALSE)&amp;" ",AC134&amp;" "&amp;VLOOKUP(CF134,Behaviour!D:I,4,FALSE)&amp;" "))</f>
        <v>#N/A</v>
      </c>
      <c r="CH134" s="89"/>
      <c r="CI134" s="89"/>
      <c r="CJ134" s="266" t="s">
        <v>26</v>
      </c>
      <c r="CK134" s="266"/>
      <c r="CL134" s="89" t="e">
        <f>IF(CJ134=0,"",VLOOKUP(CJ134,Code!$B$59:$D$61,2,FALSE))</f>
        <v>#N/A</v>
      </c>
      <c r="CM134" s="89" t="e">
        <f>IF(CJ134=0,"",VLOOKUP(CJ134,Code!$B$59:$D$61,3,FALSE))</f>
        <v>#N/A</v>
      </c>
      <c r="CN134" s="89" t="e">
        <f t="shared" ca="1" si="78"/>
        <v>#N/A</v>
      </c>
      <c r="CO134" s="89" t="e">
        <f t="shared" ca="1" si="97"/>
        <v>#N/A</v>
      </c>
      <c r="CP134" s="89" t="e">
        <f t="shared" ca="1" si="98"/>
        <v>#N/A</v>
      </c>
      <c r="CQ134" s="89" t="e">
        <f t="shared" ca="1" si="79"/>
        <v>#N/A</v>
      </c>
      <c r="CR134" s="89" t="str">
        <f t="shared" ca="1" si="80"/>
        <v/>
      </c>
      <c r="CS134" s="89"/>
      <c r="CT134" s="89"/>
      <c r="CU134" s="89" t="str">
        <f t="shared" ca="1" si="81"/>
        <v/>
      </c>
      <c r="CV134" s="89"/>
      <c r="CW134" s="89"/>
      <c r="CX134" s="183" t="str">
        <f t="shared" ca="1" si="82"/>
        <v/>
      </c>
      <c r="CY134" s="22" t="e">
        <f t="shared" ca="1" si="83"/>
        <v>#VALUE!</v>
      </c>
      <c r="CZ134" s="22"/>
      <c r="DA134" s="22"/>
      <c r="DB134" s="182" t="s">
        <v>26</v>
      </c>
      <c r="DC134" s="108" t="e">
        <f t="shared" ca="1" si="84"/>
        <v>#VALUE!</v>
      </c>
      <c r="DD134" s="112" t="e">
        <f ca="1">VLOOKUP(Report!DC134,Code!$B$24:$C$32,2,FALSE)</f>
        <v>#VALUE!</v>
      </c>
      <c r="DE134" s="108" t="e">
        <f ca="1">VLOOKUP(Report!DC134,Code!$B$24:$D$32,3,FALSE)</f>
        <v>#VALUE!</v>
      </c>
      <c r="DF134" s="108" t="e">
        <f t="shared" ca="1" si="85"/>
        <v>#VALUE!</v>
      </c>
      <c r="DG134" s="108" t="e">
        <f t="shared" ca="1" si="99"/>
        <v>#VALUE!</v>
      </c>
      <c r="DH134" s="169" t="e">
        <f t="shared" ca="1" si="100"/>
        <v>#VALUE!</v>
      </c>
      <c r="DI134" s="170"/>
      <c r="DJ134" s="170"/>
      <c r="DK134" s="170"/>
      <c r="DL134" s="170"/>
      <c r="DM134" s="88"/>
      <c r="DN134" s="88"/>
      <c r="DO134" s="177" t="s">
        <v>26</v>
      </c>
      <c r="DP134" s="178" t="e">
        <f>VLOOKUP(Report!DO134,Code!$B$40:$D$42,2,FALSE)</f>
        <v>#N/A</v>
      </c>
      <c r="DQ134" s="179" t="e">
        <f>VLOOKUP(Report!DO134,Code!$B$40:$D$42,3,FALSE)</f>
        <v>#N/A</v>
      </c>
      <c r="DR134" s="180" t="e">
        <f t="shared" ca="1" si="90"/>
        <v>#N/A</v>
      </c>
      <c r="DS134" s="221"/>
      <c r="DT134" s="222" t="e">
        <f t="shared" ca="1" si="86"/>
        <v>#N/A</v>
      </c>
      <c r="DU134" s="181" t="s">
        <v>208</v>
      </c>
      <c r="DV134" s="181" t="s">
        <v>208</v>
      </c>
      <c r="DW134" s="181" t="s">
        <v>208</v>
      </c>
      <c r="DX134" s="115" t="str">
        <f t="shared" si="87"/>
        <v/>
      </c>
      <c r="DY134" s="115"/>
      <c r="DZ134" s="115"/>
      <c r="EA134" s="115"/>
      <c r="EB134" s="98"/>
      <c r="EC134" s="98" t="str">
        <f t="shared" si="101"/>
        <v/>
      </c>
      <c r="ED134" s="192" t="str">
        <f t="shared" si="102"/>
        <v/>
      </c>
    </row>
    <row r="135" spans="7:134" s="223" customFormat="1" ht="115.5" hidden="1" customHeight="1" thickTop="1" thickBot="1" x14ac:dyDescent="0.45">
      <c r="G135" s="199"/>
      <c r="H135" s="238"/>
      <c r="I135" s="190"/>
      <c r="J135" s="193"/>
      <c r="K135" s="193"/>
      <c r="L135" s="193"/>
      <c r="M135" s="193"/>
      <c r="N135" s="193"/>
      <c r="O135" s="193"/>
      <c r="P135" s="193"/>
      <c r="Q135" s="193"/>
      <c r="R135" s="193"/>
      <c r="S135" s="193"/>
      <c r="T135" s="90"/>
      <c r="U135" s="95" t="str">
        <f t="shared" si="68"/>
        <v>Type_2</v>
      </c>
      <c r="V135" s="254"/>
      <c r="W135" s="255" t="e">
        <f t="shared" ca="1" si="69"/>
        <v>#N/A</v>
      </c>
      <c r="X135" s="255"/>
      <c r="Y135" s="47" t="e">
        <f t="shared" ca="1" si="70"/>
        <v>#N/A</v>
      </c>
      <c r="Z135" s="47" t="e">
        <f t="shared" ca="1" si="71"/>
        <v>#N/A</v>
      </c>
      <c r="AA135" s="47"/>
      <c r="AB135" s="82" t="str">
        <f t="shared" si="91"/>
        <v>he</v>
      </c>
      <c r="AC135" s="82" t="str">
        <f t="shared" si="92"/>
        <v>He</v>
      </c>
      <c r="AD135" s="82" t="str">
        <f t="shared" si="93"/>
        <v>his</v>
      </c>
      <c r="AE135" s="83" t="str">
        <f t="shared" si="94"/>
        <v>His</v>
      </c>
      <c r="AF135" s="94"/>
      <c r="AG135" s="94"/>
      <c r="AH135" s="191" t="s">
        <v>26</v>
      </c>
      <c r="AI135" s="84" t="e">
        <f>HLOOKUP(Report!AH135,Person!$H$2:$L$3,2,FALSE)</f>
        <v>#N/A</v>
      </c>
      <c r="AJ135" s="85" t="e">
        <f t="shared" ca="1" si="72"/>
        <v>#N/A</v>
      </c>
      <c r="AK135" s="86" t="e">
        <f ca="1">IF(AH135=0,"",AJ135+VLOOKUP(AH135,Code!$B$2:$C$6,2,FALSE))</f>
        <v>#N/A</v>
      </c>
      <c r="AL135" s="143" t="e">
        <f ca="1">IF(AH135=0,"",IF(I135="F",G135&amp;" "&amp;VLOOKUP(AK135,Person!D:I,2,FALSE),G135&amp;" "&amp;VLOOKUP(AK135,Person!D:I,4,FALSE)))</f>
        <v>#N/A</v>
      </c>
      <c r="AM135" s="89"/>
      <c r="AN135" s="89"/>
      <c r="AO135" s="89"/>
      <c r="AP135" s="89"/>
      <c r="AQ135" s="89"/>
      <c r="AR135" s="89"/>
      <c r="AS135" s="88"/>
      <c r="AT135" s="189">
        <v>2</v>
      </c>
      <c r="AU135" s="147" t="str">
        <f>VLOOKUP(AT135,Code!$B$51:$D$55,2,FALSE)</f>
        <v>Behaviour_1</v>
      </c>
      <c r="AV135" s="88">
        <f ca="1">RANDBETWEEN(1,VLOOKUP(AT135,Code!$B$51:$D$55,3,FALSE))</f>
        <v>2</v>
      </c>
      <c r="AW135" s="89"/>
      <c r="AX135" s="143" t="str">
        <f t="shared" ca="1" si="95"/>
        <v xml:space="preserve"> He shows good citizenship by assisting other students to correct their work. This demonstrates secure subject understanding.</v>
      </c>
      <c r="AY135" s="88"/>
      <c r="AZ135" s="88"/>
      <c r="BA135" s="188" t="s">
        <v>26</v>
      </c>
      <c r="BB135" s="84" t="e">
        <f>HLOOKUP(Report!BA135,Homework!$I$2:$L$3,2,FALSE)</f>
        <v>#N/A</v>
      </c>
      <c r="BC135" s="85" t="e">
        <f t="shared" ca="1" si="73"/>
        <v>#N/A</v>
      </c>
      <c r="BD135" s="86" t="e">
        <f ca="1">IF(BA135=0,"",BC135+VLOOKUP(BA135,Code!$B$2:$C$6,2,FALSE))</f>
        <v>#N/A</v>
      </c>
      <c r="BE135" s="86" t="e">
        <f ca="1">IF(AND(VLOOKUP(BD135,Homework!D:J,2,FALSE)="'s ",RIGHT(G135,1)="s"),"' ",IF(VLOOKUP(BD135,Homework!D:J,2,FALSE)="'s ","'s "," "))</f>
        <v>#N/A</v>
      </c>
      <c r="BF135" s="87" t="e">
        <f ca="1">IF(BA135=0,"",IF(I135="F"," "&amp;G135&amp;BE135&amp;VLOOKUP(BD135,Homework!D:J,3,FALSE)," "&amp;G135&amp;BE135&amp;VLOOKUP(BD135,Homework!D:J,5,FALSE)))</f>
        <v>#N/A</v>
      </c>
      <c r="BG135" s="87"/>
      <c r="BH135" s="87"/>
      <c r="BI135" s="87"/>
      <c r="BJ135" s="87"/>
      <c r="BK135" s="87"/>
      <c r="BL135" s="87"/>
      <c r="BM135" s="88"/>
      <c r="BN135" s="88"/>
      <c r="BO135" s="184" t="s">
        <v>26</v>
      </c>
      <c r="BP135" s="185" t="e">
        <f>VLOOKUP(BO135,Code!$B$45:$D$48,2,FALSE)</f>
        <v>#N/A</v>
      </c>
      <c r="BQ135" s="186" t="e">
        <f>VLOOKUP(BO135,Code!$B$45:$D$48,3,FALSE)</f>
        <v>#N/A</v>
      </c>
      <c r="BR135" s="186" t="e">
        <f t="shared" ca="1" si="74"/>
        <v>#N/A</v>
      </c>
      <c r="BS135" s="186"/>
      <c r="BT135" s="187" t="s">
        <v>219</v>
      </c>
      <c r="BU135" s="187" t="s">
        <v>220</v>
      </c>
      <c r="BV135" s="187" t="s">
        <v>225</v>
      </c>
      <c r="BW135" s="195"/>
      <c r="BX135" s="195"/>
      <c r="BY135" s="157" t="str">
        <f t="shared" ca="1" si="75"/>
        <v/>
      </c>
      <c r="BZ135" s="157" t="str">
        <f t="shared" ca="1" si="76"/>
        <v/>
      </c>
      <c r="CA135" s="132" t="str">
        <f t="shared" ca="1" si="96"/>
        <v xml:space="preserve"> </v>
      </c>
      <c r="CB135" s="88"/>
      <c r="CC135" s="124">
        <v>127</v>
      </c>
      <c r="CD135" s="125" t="e">
        <f>HLOOKUP(Report!CC135,Behaviour!$H$2:$K$3,2,FALSE)</f>
        <v>#N/A</v>
      </c>
      <c r="CE135" s="126" t="e">
        <f t="shared" ca="1" si="77"/>
        <v>#N/A</v>
      </c>
      <c r="CF135" s="127" t="e">
        <f ca="1">CE135+VLOOKUP(CC135,Code!$B$2:$C$6,2,FALSE)</f>
        <v>#N/A</v>
      </c>
      <c r="CG135" s="128" t="e">
        <f ca="1">IF(CC135=0,"",IF(I135="F",AC135&amp;" "&amp;VLOOKUP(CF135,Behaviour!D:I,2,FALSE)&amp;" ",AC135&amp;" "&amp;VLOOKUP(CF135,Behaviour!D:I,4,FALSE)&amp;" "))</f>
        <v>#N/A</v>
      </c>
      <c r="CH135" s="89"/>
      <c r="CI135" s="89"/>
      <c r="CJ135" s="266" t="s">
        <v>26</v>
      </c>
      <c r="CK135" s="266"/>
      <c r="CL135" s="89" t="e">
        <f>IF(CJ135=0,"",VLOOKUP(CJ135,Code!$B$59:$D$61,2,FALSE))</f>
        <v>#N/A</v>
      </c>
      <c r="CM135" s="89" t="e">
        <f>IF(CJ135=0,"",VLOOKUP(CJ135,Code!$B$59:$D$61,3,FALSE))</f>
        <v>#N/A</v>
      </c>
      <c r="CN135" s="89" t="e">
        <f t="shared" ca="1" si="78"/>
        <v>#N/A</v>
      </c>
      <c r="CO135" s="89" t="e">
        <f t="shared" ca="1" si="97"/>
        <v>#N/A</v>
      </c>
      <c r="CP135" s="89" t="e">
        <f t="shared" ca="1" si="98"/>
        <v>#N/A</v>
      </c>
      <c r="CQ135" s="89" t="e">
        <f t="shared" ca="1" si="79"/>
        <v>#N/A</v>
      </c>
      <c r="CR135" s="89" t="str">
        <f t="shared" ca="1" si="80"/>
        <v/>
      </c>
      <c r="CS135" s="89"/>
      <c r="CT135" s="89"/>
      <c r="CU135" s="89" t="str">
        <f t="shared" ca="1" si="81"/>
        <v/>
      </c>
      <c r="CV135" s="89"/>
      <c r="CW135" s="89"/>
      <c r="CX135" s="183" t="str">
        <f t="shared" ca="1" si="82"/>
        <v/>
      </c>
      <c r="CY135" s="22" t="e">
        <f t="shared" ca="1" si="83"/>
        <v>#VALUE!</v>
      </c>
      <c r="CZ135" s="22"/>
      <c r="DA135" s="22"/>
      <c r="DB135" s="182" t="s">
        <v>26</v>
      </c>
      <c r="DC135" s="108" t="e">
        <f t="shared" ca="1" si="84"/>
        <v>#VALUE!</v>
      </c>
      <c r="DD135" s="112" t="e">
        <f ca="1">VLOOKUP(Report!DC135,Code!$B$24:$C$32,2,FALSE)</f>
        <v>#VALUE!</v>
      </c>
      <c r="DE135" s="108" t="e">
        <f ca="1">VLOOKUP(Report!DC135,Code!$B$24:$D$32,3,FALSE)</f>
        <v>#VALUE!</v>
      </c>
      <c r="DF135" s="108" t="e">
        <f t="shared" ca="1" si="85"/>
        <v>#VALUE!</v>
      </c>
      <c r="DG135" s="108" t="e">
        <f t="shared" ca="1" si="99"/>
        <v>#VALUE!</v>
      </c>
      <c r="DH135" s="169" t="e">
        <f t="shared" ca="1" si="100"/>
        <v>#VALUE!</v>
      </c>
      <c r="DI135" s="170"/>
      <c r="DJ135" s="170"/>
      <c r="DK135" s="170"/>
      <c r="DL135" s="170"/>
      <c r="DM135" s="88"/>
      <c r="DN135" s="88"/>
      <c r="DO135" s="177" t="s">
        <v>26</v>
      </c>
      <c r="DP135" s="178" t="e">
        <f>VLOOKUP(Report!DO135,Code!$B$40:$D$42,2,FALSE)</f>
        <v>#N/A</v>
      </c>
      <c r="DQ135" s="179" t="e">
        <f>VLOOKUP(Report!DO135,Code!$B$40:$D$42,3,FALSE)</f>
        <v>#N/A</v>
      </c>
      <c r="DR135" s="180" t="e">
        <f t="shared" ca="1" si="90"/>
        <v>#N/A</v>
      </c>
      <c r="DS135" s="221"/>
      <c r="DT135" s="222" t="e">
        <f t="shared" ca="1" si="86"/>
        <v>#N/A</v>
      </c>
      <c r="DU135" s="181" t="s">
        <v>208</v>
      </c>
      <c r="DV135" s="181" t="s">
        <v>208</v>
      </c>
      <c r="DW135" s="181" t="s">
        <v>208</v>
      </c>
      <c r="DX135" s="115" t="str">
        <f t="shared" si="87"/>
        <v/>
      </c>
      <c r="DY135" s="115"/>
      <c r="DZ135" s="115"/>
      <c r="EA135" s="115"/>
      <c r="EB135" s="98"/>
      <c r="EC135" s="98" t="str">
        <f t="shared" si="101"/>
        <v/>
      </c>
      <c r="ED135" s="192" t="str">
        <f t="shared" si="102"/>
        <v/>
      </c>
    </row>
    <row r="136" spans="7:134" s="223" customFormat="1" ht="115.5" hidden="1" customHeight="1" thickTop="1" thickBot="1" x14ac:dyDescent="0.45">
      <c r="G136" s="199"/>
      <c r="H136" s="238"/>
      <c r="I136" s="190"/>
      <c r="J136" s="193"/>
      <c r="K136" s="193"/>
      <c r="L136" s="193"/>
      <c r="M136" s="193"/>
      <c r="N136" s="193"/>
      <c r="O136" s="193"/>
      <c r="P136" s="193"/>
      <c r="Q136" s="193"/>
      <c r="R136" s="193"/>
      <c r="S136" s="193"/>
      <c r="T136" s="90"/>
      <c r="U136" s="95" t="str">
        <f t="shared" si="68"/>
        <v>Type_2</v>
      </c>
      <c r="V136" s="254"/>
      <c r="W136" s="255" t="e">
        <f t="shared" ca="1" si="69"/>
        <v>#N/A</v>
      </c>
      <c r="X136" s="255"/>
      <c r="Y136" s="47" t="e">
        <f t="shared" ca="1" si="70"/>
        <v>#N/A</v>
      </c>
      <c r="Z136" s="47" t="e">
        <f t="shared" ca="1" si="71"/>
        <v>#N/A</v>
      </c>
      <c r="AA136" s="47"/>
      <c r="AB136" s="82" t="str">
        <f t="shared" si="91"/>
        <v>he</v>
      </c>
      <c r="AC136" s="82" t="str">
        <f t="shared" si="92"/>
        <v>He</v>
      </c>
      <c r="AD136" s="82" t="str">
        <f t="shared" si="93"/>
        <v>his</v>
      </c>
      <c r="AE136" s="83" t="str">
        <f t="shared" si="94"/>
        <v>His</v>
      </c>
      <c r="AF136" s="94"/>
      <c r="AG136" s="94"/>
      <c r="AH136" s="191" t="s">
        <v>26</v>
      </c>
      <c r="AI136" s="84" t="e">
        <f>HLOOKUP(Report!AH136,Person!$H$2:$L$3,2,FALSE)</f>
        <v>#N/A</v>
      </c>
      <c r="AJ136" s="85" t="e">
        <f t="shared" ca="1" si="72"/>
        <v>#N/A</v>
      </c>
      <c r="AK136" s="86" t="e">
        <f ca="1">IF(AH136=0,"",AJ136+VLOOKUP(AH136,Code!$B$2:$C$6,2,FALSE))</f>
        <v>#N/A</v>
      </c>
      <c r="AL136" s="143" t="e">
        <f ca="1">IF(AH136=0,"",IF(I136="F",G136&amp;" "&amp;VLOOKUP(AK136,Person!D:I,2,FALSE),G136&amp;" "&amp;VLOOKUP(AK136,Person!D:I,4,FALSE)))</f>
        <v>#N/A</v>
      </c>
      <c r="AM136" s="89"/>
      <c r="AN136" s="89"/>
      <c r="AO136" s="89"/>
      <c r="AP136" s="89"/>
      <c r="AQ136" s="89"/>
      <c r="AR136" s="89"/>
      <c r="AS136" s="88"/>
      <c r="AT136" s="189">
        <v>2</v>
      </c>
      <c r="AU136" s="147" t="str">
        <f>VLOOKUP(AT136,Code!$B$51:$D$55,2,FALSE)</f>
        <v>Behaviour_1</v>
      </c>
      <c r="AV136" s="88">
        <f ca="1">RANDBETWEEN(1,VLOOKUP(AT136,Code!$B$51:$D$55,3,FALSE))</f>
        <v>1</v>
      </c>
      <c r="AW136" s="89"/>
      <c r="AX136" s="143" t="str">
        <f t="shared" ca="1" si="95"/>
        <v xml:space="preserve"> He is always willing to help a classmate who has been unable to grasp a concept as quickly as himself. This demonstrates secure subject understanding.</v>
      </c>
      <c r="AY136" s="88"/>
      <c r="AZ136" s="88"/>
      <c r="BA136" s="188" t="s">
        <v>26</v>
      </c>
      <c r="BB136" s="84" t="e">
        <f>HLOOKUP(Report!BA136,Homework!$I$2:$L$3,2,FALSE)</f>
        <v>#N/A</v>
      </c>
      <c r="BC136" s="85" t="e">
        <f t="shared" ca="1" si="73"/>
        <v>#N/A</v>
      </c>
      <c r="BD136" s="86" t="e">
        <f ca="1">IF(BA136=0,"",BC136+VLOOKUP(BA136,Code!$B$2:$C$6,2,FALSE))</f>
        <v>#N/A</v>
      </c>
      <c r="BE136" s="86" t="e">
        <f ca="1">IF(AND(VLOOKUP(BD136,Homework!D:J,2,FALSE)="'s ",RIGHT(G136,1)="s"),"' ",IF(VLOOKUP(BD136,Homework!D:J,2,FALSE)="'s ","'s "," "))</f>
        <v>#N/A</v>
      </c>
      <c r="BF136" s="87" t="e">
        <f ca="1">IF(BA136=0,"",IF(I136="F"," "&amp;G136&amp;BE136&amp;VLOOKUP(BD136,Homework!D:J,3,FALSE)," "&amp;G136&amp;BE136&amp;VLOOKUP(BD136,Homework!D:J,5,FALSE)))</f>
        <v>#N/A</v>
      </c>
      <c r="BG136" s="87"/>
      <c r="BH136" s="87"/>
      <c r="BI136" s="87"/>
      <c r="BJ136" s="87"/>
      <c r="BK136" s="87"/>
      <c r="BL136" s="87"/>
      <c r="BM136" s="88"/>
      <c r="BN136" s="88"/>
      <c r="BO136" s="184" t="s">
        <v>26</v>
      </c>
      <c r="BP136" s="185" t="e">
        <f>VLOOKUP(BO136,Code!$B$45:$D$48,2,FALSE)</f>
        <v>#N/A</v>
      </c>
      <c r="BQ136" s="186" t="e">
        <f>VLOOKUP(BO136,Code!$B$45:$D$48,3,FALSE)</f>
        <v>#N/A</v>
      </c>
      <c r="BR136" s="186" t="e">
        <f t="shared" ca="1" si="74"/>
        <v>#N/A</v>
      </c>
      <c r="BS136" s="186"/>
      <c r="BT136" s="187" t="s">
        <v>219</v>
      </c>
      <c r="BU136" s="187" t="s">
        <v>220</v>
      </c>
      <c r="BV136" s="187" t="s">
        <v>225</v>
      </c>
      <c r="BW136" s="195"/>
      <c r="BX136" s="195"/>
      <c r="BY136" s="157" t="str">
        <f t="shared" ca="1" si="75"/>
        <v/>
      </c>
      <c r="BZ136" s="157" t="str">
        <f t="shared" ca="1" si="76"/>
        <v/>
      </c>
      <c r="CA136" s="132" t="str">
        <f t="shared" ca="1" si="96"/>
        <v xml:space="preserve"> </v>
      </c>
      <c r="CB136" s="88"/>
      <c r="CC136" s="124">
        <v>128</v>
      </c>
      <c r="CD136" s="125" t="e">
        <f>HLOOKUP(Report!CC136,Behaviour!$H$2:$K$3,2,FALSE)</f>
        <v>#N/A</v>
      </c>
      <c r="CE136" s="126" t="e">
        <f t="shared" ca="1" si="77"/>
        <v>#N/A</v>
      </c>
      <c r="CF136" s="127" t="e">
        <f ca="1">CE136+VLOOKUP(CC136,Code!$B$2:$C$6,2,FALSE)</f>
        <v>#N/A</v>
      </c>
      <c r="CG136" s="128" t="e">
        <f ca="1">IF(CC136=0,"",IF(I136="F",AC136&amp;" "&amp;VLOOKUP(CF136,Behaviour!D:I,2,FALSE)&amp;" ",AC136&amp;" "&amp;VLOOKUP(CF136,Behaviour!D:I,4,FALSE)&amp;" "))</f>
        <v>#N/A</v>
      </c>
      <c r="CH136" s="89"/>
      <c r="CI136" s="89"/>
      <c r="CJ136" s="266" t="s">
        <v>26</v>
      </c>
      <c r="CK136" s="266"/>
      <c r="CL136" s="89" t="e">
        <f>IF(CJ136=0,"",VLOOKUP(CJ136,Code!$B$59:$D$61,2,FALSE))</f>
        <v>#N/A</v>
      </c>
      <c r="CM136" s="89" t="e">
        <f>IF(CJ136=0,"",VLOOKUP(CJ136,Code!$B$59:$D$61,3,FALSE))</f>
        <v>#N/A</v>
      </c>
      <c r="CN136" s="89" t="e">
        <f t="shared" ca="1" si="78"/>
        <v>#N/A</v>
      </c>
      <c r="CO136" s="89" t="e">
        <f t="shared" ca="1" si="97"/>
        <v>#N/A</v>
      </c>
      <c r="CP136" s="89" t="e">
        <f t="shared" ca="1" si="98"/>
        <v>#N/A</v>
      </c>
      <c r="CQ136" s="89" t="e">
        <f t="shared" ca="1" si="79"/>
        <v>#N/A</v>
      </c>
      <c r="CR136" s="89" t="str">
        <f t="shared" ca="1" si="80"/>
        <v/>
      </c>
      <c r="CS136" s="89"/>
      <c r="CT136" s="89"/>
      <c r="CU136" s="89" t="str">
        <f t="shared" ca="1" si="81"/>
        <v/>
      </c>
      <c r="CV136" s="89"/>
      <c r="CW136" s="89"/>
      <c r="CX136" s="183" t="str">
        <f t="shared" ca="1" si="82"/>
        <v/>
      </c>
      <c r="CY136" s="22" t="e">
        <f t="shared" ca="1" si="83"/>
        <v>#VALUE!</v>
      </c>
      <c r="CZ136" s="22"/>
      <c r="DA136" s="22"/>
      <c r="DB136" s="182" t="s">
        <v>26</v>
      </c>
      <c r="DC136" s="108" t="e">
        <f t="shared" ca="1" si="84"/>
        <v>#VALUE!</v>
      </c>
      <c r="DD136" s="112" t="e">
        <f ca="1">VLOOKUP(Report!DC136,Code!$B$24:$C$32,2,FALSE)</f>
        <v>#VALUE!</v>
      </c>
      <c r="DE136" s="108" t="e">
        <f ca="1">VLOOKUP(Report!DC136,Code!$B$24:$D$32,3,FALSE)</f>
        <v>#VALUE!</v>
      </c>
      <c r="DF136" s="108" t="e">
        <f t="shared" ca="1" si="85"/>
        <v>#VALUE!</v>
      </c>
      <c r="DG136" s="108" t="e">
        <f t="shared" ca="1" si="99"/>
        <v>#VALUE!</v>
      </c>
      <c r="DH136" s="169" t="e">
        <f t="shared" ca="1" si="100"/>
        <v>#VALUE!</v>
      </c>
      <c r="DI136" s="170"/>
      <c r="DJ136" s="170"/>
      <c r="DK136" s="170"/>
      <c r="DL136" s="170"/>
      <c r="DM136" s="88"/>
      <c r="DN136" s="88"/>
      <c r="DO136" s="177" t="s">
        <v>26</v>
      </c>
      <c r="DP136" s="178" t="e">
        <f>VLOOKUP(Report!DO136,Code!$B$40:$D$42,2,FALSE)</f>
        <v>#N/A</v>
      </c>
      <c r="DQ136" s="179" t="e">
        <f>VLOOKUP(Report!DO136,Code!$B$40:$D$42,3,FALSE)</f>
        <v>#N/A</v>
      </c>
      <c r="DR136" s="180" t="e">
        <f t="shared" ca="1" si="90"/>
        <v>#N/A</v>
      </c>
      <c r="DS136" s="221"/>
      <c r="DT136" s="222" t="e">
        <f t="shared" ca="1" si="86"/>
        <v>#N/A</v>
      </c>
      <c r="DU136" s="181" t="s">
        <v>208</v>
      </c>
      <c r="DV136" s="181" t="s">
        <v>208</v>
      </c>
      <c r="DW136" s="181" t="s">
        <v>208</v>
      </c>
      <c r="DX136" s="115" t="str">
        <f t="shared" si="87"/>
        <v/>
      </c>
      <c r="DY136" s="115"/>
      <c r="DZ136" s="115"/>
      <c r="EA136" s="115"/>
      <c r="EB136" s="98"/>
      <c r="EC136" s="98" t="str">
        <f t="shared" si="101"/>
        <v/>
      </c>
      <c r="ED136" s="192" t="str">
        <f t="shared" si="102"/>
        <v/>
      </c>
    </row>
    <row r="137" spans="7:134" s="223" customFormat="1" ht="115.5" hidden="1" customHeight="1" thickTop="1" thickBot="1" x14ac:dyDescent="0.45">
      <c r="G137" s="199"/>
      <c r="H137" s="238"/>
      <c r="I137" s="190"/>
      <c r="J137" s="193"/>
      <c r="K137" s="193"/>
      <c r="L137" s="193"/>
      <c r="M137" s="193"/>
      <c r="N137" s="193"/>
      <c r="O137" s="193"/>
      <c r="P137" s="193"/>
      <c r="Q137" s="193"/>
      <c r="R137" s="193"/>
      <c r="S137" s="193"/>
      <c r="T137" s="90"/>
      <c r="U137" s="95" t="str">
        <f t="shared" si="68"/>
        <v>Type_2</v>
      </c>
      <c r="V137" s="254"/>
      <c r="W137" s="255" t="e">
        <f t="shared" ca="1" si="69"/>
        <v>#N/A</v>
      </c>
      <c r="X137" s="255"/>
      <c r="Y137" s="47" t="e">
        <f t="shared" ca="1" si="70"/>
        <v>#N/A</v>
      </c>
      <c r="Z137" s="47" t="e">
        <f t="shared" ca="1" si="71"/>
        <v>#N/A</v>
      </c>
      <c r="AA137" s="47"/>
      <c r="AB137" s="82" t="str">
        <f t="shared" ref="AB137:AB168" si="103">IF(I137="F","she","he")</f>
        <v>he</v>
      </c>
      <c r="AC137" s="82" t="str">
        <f t="shared" ref="AC137:AC168" si="104">IF(I137="F","She","He")</f>
        <v>He</v>
      </c>
      <c r="AD137" s="82" t="str">
        <f t="shared" ref="AD137:AD168" si="105">IF(I137="F","her","his")</f>
        <v>his</v>
      </c>
      <c r="AE137" s="83" t="str">
        <f t="shared" ref="AE137:AE168" si="106">IF(I137="F","Her","His")</f>
        <v>His</v>
      </c>
      <c r="AF137" s="94"/>
      <c r="AG137" s="94"/>
      <c r="AH137" s="191" t="s">
        <v>26</v>
      </c>
      <c r="AI137" s="84" t="e">
        <f>HLOOKUP(Report!AH137,Person!$H$2:$L$3,2,FALSE)</f>
        <v>#N/A</v>
      </c>
      <c r="AJ137" s="85" t="e">
        <f t="shared" ca="1" si="72"/>
        <v>#N/A</v>
      </c>
      <c r="AK137" s="86" t="e">
        <f ca="1">IF(AH137=0,"",AJ137+VLOOKUP(AH137,Code!$B$2:$C$6,2,FALSE))</f>
        <v>#N/A</v>
      </c>
      <c r="AL137" s="143" t="e">
        <f ca="1">IF(AH137=0,"",IF(I137="F",G137&amp;" "&amp;VLOOKUP(AK137,Person!D:I,2,FALSE),G137&amp;" "&amp;VLOOKUP(AK137,Person!D:I,4,FALSE)))</f>
        <v>#N/A</v>
      </c>
      <c r="AM137" s="89"/>
      <c r="AN137" s="89"/>
      <c r="AO137" s="89"/>
      <c r="AP137" s="89"/>
      <c r="AQ137" s="89"/>
      <c r="AR137" s="89"/>
      <c r="AS137" s="88"/>
      <c r="AT137" s="189">
        <v>2</v>
      </c>
      <c r="AU137" s="147" t="str">
        <f>VLOOKUP(AT137,Code!$B$51:$D$55,2,FALSE)</f>
        <v>Behaviour_1</v>
      </c>
      <c r="AV137" s="88">
        <f ca="1">RANDBETWEEN(1,VLOOKUP(AT137,Code!$B$51:$D$55,3,FALSE))</f>
        <v>1</v>
      </c>
      <c r="AW137" s="89"/>
      <c r="AX137" s="143" t="str">
        <f t="shared" ref="AX137:AX168" ca="1" si="107">IF(AT137=0,"",IF(I137="F"," "&amp;VLOOKUP(AV137,INDIRECT(AU137),2,FALSE)," "&amp;VLOOKUP(AV137,INDIRECT(AU137),4,FALSE)))</f>
        <v xml:space="preserve"> He is always willing to help a classmate who has been unable to grasp a concept as quickly as himself. This demonstrates secure subject understanding.</v>
      </c>
      <c r="AY137" s="88"/>
      <c r="AZ137" s="88"/>
      <c r="BA137" s="188" t="s">
        <v>26</v>
      </c>
      <c r="BB137" s="84" t="e">
        <f>HLOOKUP(Report!BA137,Homework!$I$2:$L$3,2,FALSE)</f>
        <v>#N/A</v>
      </c>
      <c r="BC137" s="85" t="e">
        <f t="shared" ca="1" si="73"/>
        <v>#N/A</v>
      </c>
      <c r="BD137" s="86" t="e">
        <f ca="1">IF(BA137=0,"",BC137+VLOOKUP(BA137,Code!$B$2:$C$6,2,FALSE))</f>
        <v>#N/A</v>
      </c>
      <c r="BE137" s="86" t="e">
        <f ca="1">IF(AND(VLOOKUP(BD137,Homework!D:J,2,FALSE)="'s ",RIGHT(G137,1)="s"),"' ",IF(VLOOKUP(BD137,Homework!D:J,2,FALSE)="'s ","'s "," "))</f>
        <v>#N/A</v>
      </c>
      <c r="BF137" s="87" t="e">
        <f ca="1">IF(BA137=0,"",IF(I137="F"," "&amp;G137&amp;BE137&amp;VLOOKUP(BD137,Homework!D:J,3,FALSE)," "&amp;G137&amp;BE137&amp;VLOOKUP(BD137,Homework!D:J,5,FALSE)))</f>
        <v>#N/A</v>
      </c>
      <c r="BG137" s="87"/>
      <c r="BH137" s="87"/>
      <c r="BI137" s="87"/>
      <c r="BJ137" s="87"/>
      <c r="BK137" s="87"/>
      <c r="BL137" s="87"/>
      <c r="BM137" s="88"/>
      <c r="BN137" s="88"/>
      <c r="BO137" s="184" t="s">
        <v>26</v>
      </c>
      <c r="BP137" s="185" t="e">
        <f>VLOOKUP(BO137,Code!$B$45:$D$48,2,FALSE)</f>
        <v>#N/A</v>
      </c>
      <c r="BQ137" s="186" t="e">
        <f>VLOOKUP(BO137,Code!$B$45:$D$48,3,FALSE)</f>
        <v>#N/A</v>
      </c>
      <c r="BR137" s="186" t="e">
        <f t="shared" ca="1" si="74"/>
        <v>#N/A</v>
      </c>
      <c r="BS137" s="186"/>
      <c r="BT137" s="187" t="s">
        <v>219</v>
      </c>
      <c r="BU137" s="187" t="s">
        <v>220</v>
      </c>
      <c r="BV137" s="187" t="s">
        <v>225</v>
      </c>
      <c r="BW137" s="195"/>
      <c r="BX137" s="195"/>
      <c r="BY137" s="157" t="str">
        <f t="shared" ca="1" si="75"/>
        <v/>
      </c>
      <c r="BZ137" s="157" t="str">
        <f t="shared" ca="1" si="76"/>
        <v/>
      </c>
      <c r="CA137" s="132" t="str">
        <f t="shared" ref="CA137:CA168" ca="1" si="108">IF(BO137=0,"",IF(I137="F"," "&amp;BY137," "&amp;BZ137))</f>
        <v xml:space="preserve"> </v>
      </c>
      <c r="CB137" s="88"/>
      <c r="CC137" s="124">
        <v>129</v>
      </c>
      <c r="CD137" s="125" t="e">
        <f>HLOOKUP(Report!CC137,Behaviour!$H$2:$K$3,2,FALSE)</f>
        <v>#N/A</v>
      </c>
      <c r="CE137" s="126" t="e">
        <f t="shared" ca="1" si="77"/>
        <v>#N/A</v>
      </c>
      <c r="CF137" s="127" t="e">
        <f ca="1">CE137+VLOOKUP(CC137,Code!$B$2:$C$6,2,FALSE)</f>
        <v>#N/A</v>
      </c>
      <c r="CG137" s="128" t="e">
        <f ca="1">IF(CC137=0,"",IF(I137="F",AC137&amp;" "&amp;VLOOKUP(CF137,Behaviour!D:I,2,FALSE)&amp;" ",AC137&amp;" "&amp;VLOOKUP(CF137,Behaviour!D:I,4,FALSE)&amp;" "))</f>
        <v>#N/A</v>
      </c>
      <c r="CH137" s="89"/>
      <c r="CI137" s="89"/>
      <c r="CJ137" s="266" t="s">
        <v>26</v>
      </c>
      <c r="CK137" s="266"/>
      <c r="CL137" s="89" t="e">
        <f>IF(CJ137=0,"",VLOOKUP(CJ137,Code!$B$59:$D$61,2,FALSE))</f>
        <v>#N/A</v>
      </c>
      <c r="CM137" s="89" t="e">
        <f>IF(CJ137=0,"",VLOOKUP(CJ137,Code!$B$59:$D$61,3,FALSE))</f>
        <v>#N/A</v>
      </c>
      <c r="CN137" s="89" t="e">
        <f t="shared" ca="1" si="78"/>
        <v>#N/A</v>
      </c>
      <c r="CO137" s="89" t="e">
        <f t="shared" ref="CO137:CO168" ca="1" si="109">IF(I137="F",VLOOKUP(CN137,INDIRECT(CL137),2,FALSE),VLOOKUP(CN137,INDIRECT(CL137),5,FALSE))</f>
        <v>#N/A</v>
      </c>
      <c r="CP137" s="89" t="e">
        <f t="shared" ref="CP137:CP168" ca="1" si="110">IF(I137="F",VLOOKUP(CN137,INDIRECT(CL137),3,FALSE),VLOOKUP(CN137,INDIRECT(CL137),6,FALSE))</f>
        <v>#N/A</v>
      </c>
      <c r="CQ137" s="89" t="e">
        <f t="shared" ca="1" si="79"/>
        <v>#N/A</v>
      </c>
      <c r="CR137" s="89" t="str">
        <f t="shared" ca="1" si="80"/>
        <v/>
      </c>
      <c r="CS137" s="89"/>
      <c r="CT137" s="89"/>
      <c r="CU137" s="89" t="str">
        <f t="shared" ca="1" si="81"/>
        <v/>
      </c>
      <c r="CV137" s="89"/>
      <c r="CW137" s="89"/>
      <c r="CX137" s="183" t="str">
        <f t="shared" ca="1" si="82"/>
        <v/>
      </c>
      <c r="CY137" s="22" t="e">
        <f t="shared" ca="1" si="83"/>
        <v>#VALUE!</v>
      </c>
      <c r="CZ137" s="22"/>
      <c r="DA137" s="22"/>
      <c r="DB137" s="182" t="s">
        <v>26</v>
      </c>
      <c r="DC137" s="108" t="e">
        <f t="shared" ca="1" si="84"/>
        <v>#VALUE!</v>
      </c>
      <c r="DD137" s="112" t="e">
        <f ca="1">VLOOKUP(Report!DC137,Code!$B$24:$C$32,2,FALSE)</f>
        <v>#VALUE!</v>
      </c>
      <c r="DE137" s="108" t="e">
        <f ca="1">VLOOKUP(Report!DC137,Code!$B$24:$D$32,3,FALSE)</f>
        <v>#VALUE!</v>
      </c>
      <c r="DF137" s="108" t="e">
        <f t="shared" ca="1" si="85"/>
        <v>#VALUE!</v>
      </c>
      <c r="DG137" s="108" t="e">
        <f t="shared" ref="DG137:DG168" ca="1" si="111">IF(AND(VLOOKUP(DF137,INDIRECT(DD137),2,FALSE)="'s ",RIGHT(G137,1)="s"),"' ",IF(VLOOKUP(DF137,INDIRECT(DD137),2,FALSE)="'s ","'s ",""))</f>
        <v>#VALUE!</v>
      </c>
      <c r="DH137" s="169" t="e">
        <f t="shared" ref="DH137:DH168" ca="1" si="112">" "&amp;IF(DB137=0,"",IF(I137="F",G137&amp;DG137&amp;VLOOKUP(DF137,INDIRECT(DD137),3,FALSE),G137&amp;DG137&amp;VLOOKUP(DF137,INDIRECT(DD137),5,FALSE)))</f>
        <v>#VALUE!</v>
      </c>
      <c r="DI137" s="170"/>
      <c r="DJ137" s="170"/>
      <c r="DK137" s="170"/>
      <c r="DL137" s="170"/>
      <c r="DM137" s="88"/>
      <c r="DN137" s="88"/>
      <c r="DO137" s="177" t="s">
        <v>26</v>
      </c>
      <c r="DP137" s="178" t="e">
        <f>VLOOKUP(Report!DO137,Code!$B$40:$D$42,2,FALSE)</f>
        <v>#N/A</v>
      </c>
      <c r="DQ137" s="179" t="e">
        <f>VLOOKUP(Report!DO137,Code!$B$40:$D$42,3,FALSE)</f>
        <v>#N/A</v>
      </c>
      <c r="DR137" s="180" t="e">
        <f t="shared" ca="1" si="90"/>
        <v>#N/A</v>
      </c>
      <c r="DS137" s="221"/>
      <c r="DT137" s="222" t="e">
        <f t="shared" ca="1" si="86"/>
        <v>#N/A</v>
      </c>
      <c r="DU137" s="181" t="s">
        <v>208</v>
      </c>
      <c r="DV137" s="181" t="s">
        <v>208</v>
      </c>
      <c r="DW137" s="181" t="s">
        <v>208</v>
      </c>
      <c r="DX137" s="115" t="str">
        <f t="shared" si="87"/>
        <v/>
      </c>
      <c r="DY137" s="115"/>
      <c r="DZ137" s="115"/>
      <c r="EA137" s="115"/>
      <c r="EB137" s="98"/>
      <c r="EC137" s="98" t="str">
        <f t="shared" ref="EC137:EC168" si="113">IF(LEN(G137)&lt;1,"",IF(OR(I137="F",I137="M"),(IF(ISERROR(AL137&amp;AX137&amp;BF137&amp;CA137&amp;CR137&amp;DH137&amp;DX137),"",AL137&amp;AX137&amp;BF137&amp;CA137&amp;CR137&amp;DH137&amp;DX137)),""))</f>
        <v/>
      </c>
      <c r="ED137" s="192" t="str">
        <f t="shared" si="102"/>
        <v/>
      </c>
    </row>
    <row r="138" spans="7:134" s="223" customFormat="1" ht="115.5" hidden="1" customHeight="1" thickTop="1" thickBot="1" x14ac:dyDescent="0.45">
      <c r="G138" s="199"/>
      <c r="H138" s="238"/>
      <c r="I138" s="190"/>
      <c r="J138" s="193"/>
      <c r="K138" s="193"/>
      <c r="L138" s="193"/>
      <c r="M138" s="193"/>
      <c r="N138" s="193"/>
      <c r="O138" s="193"/>
      <c r="P138" s="193"/>
      <c r="Q138" s="193"/>
      <c r="R138" s="193"/>
      <c r="S138" s="193"/>
      <c r="T138" s="90"/>
      <c r="U138" s="95" t="str">
        <f t="shared" ref="U138:U201" si="114">$V$3</f>
        <v>Type_2</v>
      </c>
      <c r="V138" s="254"/>
      <c r="W138" s="255" t="e">
        <f t="shared" ref="W138:W201" ca="1" si="115">VLOOKUP(V138,INDIRECT(U138),2,FALSE)</f>
        <v>#N/A</v>
      </c>
      <c r="X138" s="255"/>
      <c r="Y138" s="47" t="e">
        <f t="shared" ref="Y138:Y201" ca="1" si="116">VLOOKUP(X138,INDIRECT(U138),2,FALSE)</f>
        <v>#N/A</v>
      </c>
      <c r="Z138" s="47" t="e">
        <f t="shared" ref="Z138:Z201" ca="1" si="117">IF(W138=Y138,2,IF(W138&lt;Y138,1,3))</f>
        <v>#N/A</v>
      </c>
      <c r="AA138" s="47"/>
      <c r="AB138" s="82" t="str">
        <f t="shared" si="103"/>
        <v>he</v>
      </c>
      <c r="AC138" s="82" t="str">
        <f t="shared" si="104"/>
        <v>He</v>
      </c>
      <c r="AD138" s="82" t="str">
        <f t="shared" si="105"/>
        <v>his</v>
      </c>
      <c r="AE138" s="83" t="str">
        <f t="shared" si="106"/>
        <v>His</v>
      </c>
      <c r="AF138" s="94"/>
      <c r="AG138" s="94"/>
      <c r="AH138" s="191" t="s">
        <v>26</v>
      </c>
      <c r="AI138" s="84" t="e">
        <f>HLOOKUP(Report!AH138,Person!$H$2:$L$3,2,FALSE)</f>
        <v>#N/A</v>
      </c>
      <c r="AJ138" s="85" t="e">
        <f t="shared" ref="AJ138:AJ201" ca="1" si="118">RANDBETWEEN(1,AI138)</f>
        <v>#N/A</v>
      </c>
      <c r="AK138" s="86" t="e">
        <f ca="1">IF(AH138=0,"",AJ138+VLOOKUP(AH138,Code!$B$2:$C$6,2,FALSE))</f>
        <v>#N/A</v>
      </c>
      <c r="AL138" s="143" t="e">
        <f ca="1">IF(AH138=0,"",IF(I138="F",G138&amp;" "&amp;VLOOKUP(AK138,Person!D:I,2,FALSE),G138&amp;" "&amp;VLOOKUP(AK138,Person!D:I,4,FALSE)))</f>
        <v>#N/A</v>
      </c>
      <c r="AM138" s="89"/>
      <c r="AN138" s="89"/>
      <c r="AO138" s="89"/>
      <c r="AP138" s="89"/>
      <c r="AQ138" s="89"/>
      <c r="AR138" s="89"/>
      <c r="AS138" s="88"/>
      <c r="AT138" s="189">
        <v>2</v>
      </c>
      <c r="AU138" s="147" t="str">
        <f>VLOOKUP(AT138,Code!$B$51:$D$55,2,FALSE)</f>
        <v>Behaviour_1</v>
      </c>
      <c r="AV138" s="88">
        <f ca="1">RANDBETWEEN(1,VLOOKUP(AT138,Code!$B$51:$D$55,3,FALSE))</f>
        <v>1</v>
      </c>
      <c r="AW138" s="89"/>
      <c r="AX138" s="143" t="str">
        <f t="shared" ca="1" si="107"/>
        <v xml:space="preserve"> He is always willing to help a classmate who has been unable to grasp a concept as quickly as himself. This demonstrates secure subject understanding.</v>
      </c>
      <c r="AY138" s="88"/>
      <c r="AZ138" s="88"/>
      <c r="BA138" s="188" t="s">
        <v>26</v>
      </c>
      <c r="BB138" s="84" t="e">
        <f>HLOOKUP(Report!BA138,Homework!$I$2:$L$3,2,FALSE)</f>
        <v>#N/A</v>
      </c>
      <c r="BC138" s="85" t="e">
        <f t="shared" ref="BC138:BC201" ca="1" si="119">RANDBETWEEN(1,BB138)</f>
        <v>#N/A</v>
      </c>
      <c r="BD138" s="86" t="e">
        <f ca="1">IF(BA138=0,"",BC138+VLOOKUP(BA138,Code!$B$2:$C$6,2,FALSE))</f>
        <v>#N/A</v>
      </c>
      <c r="BE138" s="86" t="e">
        <f ca="1">IF(AND(VLOOKUP(BD138,Homework!D:J,2,FALSE)="'s ",RIGHT(G138,1)="s"),"' ",IF(VLOOKUP(BD138,Homework!D:J,2,FALSE)="'s ","'s "," "))</f>
        <v>#N/A</v>
      </c>
      <c r="BF138" s="87" t="e">
        <f ca="1">IF(BA138=0,"",IF(I138="F"," "&amp;G138&amp;BE138&amp;VLOOKUP(BD138,Homework!D:J,3,FALSE)," "&amp;G138&amp;BE138&amp;VLOOKUP(BD138,Homework!D:J,5,FALSE)))</f>
        <v>#N/A</v>
      </c>
      <c r="BG138" s="87"/>
      <c r="BH138" s="87"/>
      <c r="BI138" s="87"/>
      <c r="BJ138" s="87"/>
      <c r="BK138" s="87"/>
      <c r="BL138" s="87"/>
      <c r="BM138" s="88"/>
      <c r="BN138" s="88"/>
      <c r="BO138" s="184" t="s">
        <v>26</v>
      </c>
      <c r="BP138" s="185" t="e">
        <f>VLOOKUP(BO138,Code!$B$45:$D$48,2,FALSE)</f>
        <v>#N/A</v>
      </c>
      <c r="BQ138" s="186" t="e">
        <f>VLOOKUP(BO138,Code!$B$45:$D$48,3,FALSE)</f>
        <v>#N/A</v>
      </c>
      <c r="BR138" s="186" t="e">
        <f t="shared" ref="BR138:BR201" ca="1" si="120">RANDBETWEEN(1,BQ138)</f>
        <v>#N/A</v>
      </c>
      <c r="BS138" s="186"/>
      <c r="BT138" s="187" t="s">
        <v>219</v>
      </c>
      <c r="BU138" s="187" t="s">
        <v>220</v>
      </c>
      <c r="BV138" s="187" t="s">
        <v>225</v>
      </c>
      <c r="BW138" s="195"/>
      <c r="BX138" s="195"/>
      <c r="BY138" s="157" t="str">
        <f t="shared" ref="BY138:BY201" ca="1" si="121">IF(BO138=1,(VLOOKUP(BR138,INDIRECT(BP138),2,FALSE)&amp;" "&amp;BT138&amp;"."),IF(BO138=2,(VLOOKUP(BR138,INDIRECT(BP138),2,FALSE)&amp;" "&amp;BT138&amp;" and "&amp;BU138&amp;"."),IF(BO138=3,(VLOOKUP(BR138,INDIRECT(BP138),2,FALSE)&amp;" "&amp;BT138&amp;", "&amp;BU138&amp;" and "&amp;BV138&amp;"."),IF(BO138=4,VLOOKUP(BR138,INDIRECT(BP138),2,FALSE)&amp; ".",""))))</f>
        <v/>
      </c>
      <c r="BZ138" s="157" t="str">
        <f t="shared" ref="BZ138:BZ201" ca="1" si="122">IF(BO138=1,(VLOOKUP(BR138,INDIRECT(BP138),4,FALSE)&amp;" "&amp;BT138&amp;"."),IF(BO138=2,(VLOOKUP(BR138,INDIRECT(BP138),4,FALSE)&amp;" "&amp;BT138&amp;" and "&amp;BU138&amp;"."),IF(BO138=3,(VLOOKUP(BR138,INDIRECT(BP138),4,FALSE)&amp;" "&amp;BT138&amp;", "&amp;BU138&amp;" and "&amp;BV138&amp;"."),IF(BO138=4,VLOOKUP(BR138,INDIRECT(BP138),4,FALSE)&amp;".",""))))</f>
        <v/>
      </c>
      <c r="CA138" s="132" t="str">
        <f t="shared" ca="1" si="108"/>
        <v xml:space="preserve"> </v>
      </c>
      <c r="CB138" s="88"/>
      <c r="CC138" s="124">
        <v>130</v>
      </c>
      <c r="CD138" s="125" t="e">
        <f>HLOOKUP(Report!CC138,Behaviour!$H$2:$K$3,2,FALSE)</f>
        <v>#N/A</v>
      </c>
      <c r="CE138" s="126" t="e">
        <f t="shared" ref="CE138:CE201" ca="1" si="123">RANDBETWEEN(1,CD138)</f>
        <v>#N/A</v>
      </c>
      <c r="CF138" s="127" t="e">
        <f ca="1">CE138+VLOOKUP(CC138,Code!$B$2:$C$6,2,FALSE)</f>
        <v>#N/A</v>
      </c>
      <c r="CG138" s="128" t="e">
        <f ca="1">IF(CC138=0,"",IF(I138="F",AC138&amp;" "&amp;VLOOKUP(CF138,Behaviour!D:I,2,FALSE)&amp;" ",AC138&amp;" "&amp;VLOOKUP(CF138,Behaviour!D:I,4,FALSE)&amp;" "))</f>
        <v>#N/A</v>
      </c>
      <c r="CH138" s="89"/>
      <c r="CI138" s="89"/>
      <c r="CJ138" s="266" t="s">
        <v>26</v>
      </c>
      <c r="CK138" s="266"/>
      <c r="CL138" s="89" t="e">
        <f>IF(CJ138=0,"",VLOOKUP(CJ138,Code!$B$59:$D$61,2,FALSE))</f>
        <v>#N/A</v>
      </c>
      <c r="CM138" s="89" t="e">
        <f>IF(CJ138=0,"",VLOOKUP(CJ138,Code!$B$59:$D$61,3,FALSE))</f>
        <v>#N/A</v>
      </c>
      <c r="CN138" s="89" t="e">
        <f t="shared" ref="CN138:CN201" ca="1" si="124">RANDBETWEEN(1,CM138)</f>
        <v>#N/A</v>
      </c>
      <c r="CO138" s="89" t="e">
        <f t="shared" ca="1" si="109"/>
        <v>#N/A</v>
      </c>
      <c r="CP138" s="89" t="e">
        <f t="shared" ca="1" si="110"/>
        <v>#N/A</v>
      </c>
      <c r="CQ138" s="89" t="e">
        <f t="shared" ref="CQ138:CQ201" ca="1" si="125">IF(RIGHT(CK138,1)="%",CO138&amp;" "&amp;CK138*100&amp;"%"&amp;CP138,CO138&amp;" a "&amp;CK138&amp;CP138)</f>
        <v>#N/A</v>
      </c>
      <c r="CR138" s="89" t="str">
        <f t="shared" ref="CR138:CR201" ca="1" si="126">IF(OR(ISERROR(CQ138),CK138="",CJ138=""),""," "&amp;CQ138)</f>
        <v/>
      </c>
      <c r="CS138" s="89"/>
      <c r="CT138" s="89"/>
      <c r="CU138" s="89" t="str">
        <f t="shared" ref="CU138:CU201" ca="1" si="127">IF(ISERROR(Z138),"",Z138)</f>
        <v/>
      </c>
      <c r="CV138" s="89"/>
      <c r="CW138" s="89"/>
      <c r="CX138" s="183" t="str">
        <f t="shared" ref="CX138:CX201" ca="1" si="128">CU138</f>
        <v/>
      </c>
      <c r="CY138" s="22" t="e">
        <f t="shared" ref="CY138:CY201" ca="1" si="129">CX138*10</f>
        <v>#VALUE!</v>
      </c>
      <c r="CZ138" s="22"/>
      <c r="DA138" s="22"/>
      <c r="DB138" s="182" t="s">
        <v>26</v>
      </c>
      <c r="DC138" s="108" t="e">
        <f t="shared" ref="DC138:DC201" ca="1" si="130">CY138+DB138</f>
        <v>#VALUE!</v>
      </c>
      <c r="DD138" s="112" t="e">
        <f ca="1">VLOOKUP(Report!DC138,Code!$B$24:$C$32,2,FALSE)</f>
        <v>#VALUE!</v>
      </c>
      <c r="DE138" s="108" t="e">
        <f ca="1">VLOOKUP(Report!DC138,Code!$B$24:$D$32,3,FALSE)</f>
        <v>#VALUE!</v>
      </c>
      <c r="DF138" s="108" t="e">
        <f t="shared" ref="DF138:DF201" ca="1" si="131">RANDBETWEEN(1,DE138)</f>
        <v>#VALUE!</v>
      </c>
      <c r="DG138" s="108" t="e">
        <f t="shared" ca="1" si="111"/>
        <v>#VALUE!</v>
      </c>
      <c r="DH138" s="169" t="e">
        <f t="shared" ca="1" si="112"/>
        <v>#VALUE!</v>
      </c>
      <c r="DI138" s="170"/>
      <c r="DJ138" s="170"/>
      <c r="DK138" s="170"/>
      <c r="DL138" s="170"/>
      <c r="DM138" s="88"/>
      <c r="DN138" s="88"/>
      <c r="DO138" s="177" t="s">
        <v>26</v>
      </c>
      <c r="DP138" s="178" t="e">
        <f>VLOOKUP(Report!DO138,Code!$B$40:$D$42,2,FALSE)</f>
        <v>#N/A</v>
      </c>
      <c r="DQ138" s="179" t="e">
        <f>VLOOKUP(Report!DO138,Code!$B$40:$D$42,3,FALSE)</f>
        <v>#N/A</v>
      </c>
      <c r="DR138" s="180" t="e">
        <f t="shared" ref="DR138:DR201" ca="1" si="132">RANDBETWEEN(1,DQ138)</f>
        <v>#N/A</v>
      </c>
      <c r="DS138" s="221"/>
      <c r="DT138" s="222" t="e">
        <f t="shared" ref="DT138:DT201" ca="1" si="133">VLOOKUP(DR138,INDIRECT(DP138),2,FALSE)</f>
        <v>#N/A</v>
      </c>
      <c r="DU138" s="181" t="s">
        <v>208</v>
      </c>
      <c r="DV138" s="181" t="s">
        <v>208</v>
      </c>
      <c r="DW138" s="181" t="s">
        <v>208</v>
      </c>
      <c r="DX138" s="115" t="str">
        <f t="shared" ref="DX138:DX201" si="134">IF(DO138=3,(" "&amp;DT138&amp;" "&amp;DU138&amp;", "&amp;DV138&amp;" and "&amp;DW138&amp;"."),IF(DO138=2,(" "&amp;DT138&amp;" "&amp;DU138&amp;" and "&amp;DV138&amp;"."),IF(DO138=1,(" "&amp;DT138&amp;" "&amp;DU138&amp;"."),"")))</f>
        <v/>
      </c>
      <c r="DY138" s="115"/>
      <c r="DZ138" s="115"/>
      <c r="EA138" s="115"/>
      <c r="EB138" s="98"/>
      <c r="EC138" s="98" t="str">
        <f t="shared" si="113"/>
        <v/>
      </c>
      <c r="ED138" s="192" t="str">
        <f t="shared" si="102"/>
        <v/>
      </c>
    </row>
    <row r="139" spans="7:134" s="223" customFormat="1" ht="115.5" hidden="1" customHeight="1" thickTop="1" thickBot="1" x14ac:dyDescent="0.45">
      <c r="G139" s="199"/>
      <c r="H139" s="238"/>
      <c r="I139" s="190"/>
      <c r="J139" s="193"/>
      <c r="K139" s="193"/>
      <c r="L139" s="193"/>
      <c r="M139" s="193"/>
      <c r="N139" s="193"/>
      <c r="O139" s="193"/>
      <c r="P139" s="193"/>
      <c r="Q139" s="193"/>
      <c r="R139" s="193"/>
      <c r="S139" s="193"/>
      <c r="T139" s="90"/>
      <c r="U139" s="95" t="str">
        <f t="shared" si="114"/>
        <v>Type_2</v>
      </c>
      <c r="V139" s="254"/>
      <c r="W139" s="255" t="e">
        <f t="shared" ca="1" si="115"/>
        <v>#N/A</v>
      </c>
      <c r="X139" s="255"/>
      <c r="Y139" s="47" t="e">
        <f t="shared" ca="1" si="116"/>
        <v>#N/A</v>
      </c>
      <c r="Z139" s="47" t="e">
        <f t="shared" ca="1" si="117"/>
        <v>#N/A</v>
      </c>
      <c r="AA139" s="47"/>
      <c r="AB139" s="82" t="str">
        <f t="shared" si="103"/>
        <v>he</v>
      </c>
      <c r="AC139" s="82" t="str">
        <f t="shared" si="104"/>
        <v>He</v>
      </c>
      <c r="AD139" s="82" t="str">
        <f t="shared" si="105"/>
        <v>his</v>
      </c>
      <c r="AE139" s="83" t="str">
        <f t="shared" si="106"/>
        <v>His</v>
      </c>
      <c r="AF139" s="94"/>
      <c r="AG139" s="94"/>
      <c r="AH139" s="191" t="s">
        <v>26</v>
      </c>
      <c r="AI139" s="84" t="e">
        <f>HLOOKUP(Report!AH139,Person!$H$2:$L$3,2,FALSE)</f>
        <v>#N/A</v>
      </c>
      <c r="AJ139" s="85" t="e">
        <f t="shared" ca="1" si="118"/>
        <v>#N/A</v>
      </c>
      <c r="AK139" s="86" t="e">
        <f ca="1">IF(AH139=0,"",AJ139+VLOOKUP(AH139,Code!$B$2:$C$6,2,FALSE))</f>
        <v>#N/A</v>
      </c>
      <c r="AL139" s="143" t="e">
        <f ca="1">IF(AH139=0,"",IF(I139="F",G139&amp;" "&amp;VLOOKUP(AK139,Person!D:I,2,FALSE),G139&amp;" "&amp;VLOOKUP(AK139,Person!D:I,4,FALSE)))</f>
        <v>#N/A</v>
      </c>
      <c r="AM139" s="89"/>
      <c r="AN139" s="89"/>
      <c r="AO139" s="89"/>
      <c r="AP139" s="89"/>
      <c r="AQ139" s="89"/>
      <c r="AR139" s="89"/>
      <c r="AS139" s="88"/>
      <c r="AT139" s="189">
        <v>2</v>
      </c>
      <c r="AU139" s="147" t="str">
        <f>VLOOKUP(AT139,Code!$B$51:$D$55,2,FALSE)</f>
        <v>Behaviour_1</v>
      </c>
      <c r="AV139" s="88">
        <f ca="1">RANDBETWEEN(1,VLOOKUP(AT139,Code!$B$51:$D$55,3,FALSE))</f>
        <v>1</v>
      </c>
      <c r="AW139" s="89"/>
      <c r="AX139" s="143" t="str">
        <f t="shared" ca="1" si="107"/>
        <v xml:space="preserve"> He is always willing to help a classmate who has been unable to grasp a concept as quickly as himself. This demonstrates secure subject understanding.</v>
      </c>
      <c r="AY139" s="88"/>
      <c r="AZ139" s="88"/>
      <c r="BA139" s="188" t="s">
        <v>26</v>
      </c>
      <c r="BB139" s="84" t="e">
        <f>HLOOKUP(Report!BA139,Homework!$I$2:$L$3,2,FALSE)</f>
        <v>#N/A</v>
      </c>
      <c r="BC139" s="85" t="e">
        <f t="shared" ca="1" si="119"/>
        <v>#N/A</v>
      </c>
      <c r="BD139" s="86" t="e">
        <f ca="1">IF(BA139=0,"",BC139+VLOOKUP(BA139,Code!$B$2:$C$6,2,FALSE))</f>
        <v>#N/A</v>
      </c>
      <c r="BE139" s="86" t="e">
        <f ca="1">IF(AND(VLOOKUP(BD139,Homework!D:J,2,FALSE)="'s ",RIGHT(G139,1)="s"),"' ",IF(VLOOKUP(BD139,Homework!D:J,2,FALSE)="'s ","'s "," "))</f>
        <v>#N/A</v>
      </c>
      <c r="BF139" s="87" t="e">
        <f ca="1">IF(BA139=0,"",IF(I139="F"," "&amp;G139&amp;BE139&amp;VLOOKUP(BD139,Homework!D:J,3,FALSE)," "&amp;G139&amp;BE139&amp;VLOOKUP(BD139,Homework!D:J,5,FALSE)))</f>
        <v>#N/A</v>
      </c>
      <c r="BG139" s="87"/>
      <c r="BH139" s="87"/>
      <c r="BI139" s="87"/>
      <c r="BJ139" s="87"/>
      <c r="BK139" s="87"/>
      <c r="BL139" s="87"/>
      <c r="BM139" s="88"/>
      <c r="BN139" s="88"/>
      <c r="BO139" s="184" t="s">
        <v>26</v>
      </c>
      <c r="BP139" s="185" t="e">
        <f>VLOOKUP(BO139,Code!$B$45:$D$48,2,FALSE)</f>
        <v>#N/A</v>
      </c>
      <c r="BQ139" s="186" t="e">
        <f>VLOOKUP(BO139,Code!$B$45:$D$48,3,FALSE)</f>
        <v>#N/A</v>
      </c>
      <c r="BR139" s="186" t="e">
        <f t="shared" ca="1" si="120"/>
        <v>#N/A</v>
      </c>
      <c r="BS139" s="186"/>
      <c r="BT139" s="187" t="s">
        <v>219</v>
      </c>
      <c r="BU139" s="187" t="s">
        <v>220</v>
      </c>
      <c r="BV139" s="187" t="s">
        <v>225</v>
      </c>
      <c r="BW139" s="195"/>
      <c r="BX139" s="195"/>
      <c r="BY139" s="157" t="str">
        <f t="shared" ca="1" si="121"/>
        <v/>
      </c>
      <c r="BZ139" s="157" t="str">
        <f t="shared" ca="1" si="122"/>
        <v/>
      </c>
      <c r="CA139" s="132" t="str">
        <f t="shared" ca="1" si="108"/>
        <v xml:space="preserve"> </v>
      </c>
      <c r="CB139" s="88"/>
      <c r="CC139" s="124">
        <v>131</v>
      </c>
      <c r="CD139" s="125" t="e">
        <f>HLOOKUP(Report!CC139,Behaviour!$H$2:$K$3,2,FALSE)</f>
        <v>#N/A</v>
      </c>
      <c r="CE139" s="126" t="e">
        <f t="shared" ca="1" si="123"/>
        <v>#N/A</v>
      </c>
      <c r="CF139" s="127" t="e">
        <f ca="1">CE139+VLOOKUP(CC139,Code!$B$2:$C$6,2,FALSE)</f>
        <v>#N/A</v>
      </c>
      <c r="CG139" s="128" t="e">
        <f ca="1">IF(CC139=0,"",IF(I139="F",AC139&amp;" "&amp;VLOOKUP(CF139,Behaviour!D:I,2,FALSE)&amp;" ",AC139&amp;" "&amp;VLOOKUP(CF139,Behaviour!D:I,4,FALSE)&amp;" "))</f>
        <v>#N/A</v>
      </c>
      <c r="CH139" s="89"/>
      <c r="CI139" s="89"/>
      <c r="CJ139" s="266" t="s">
        <v>26</v>
      </c>
      <c r="CK139" s="266"/>
      <c r="CL139" s="89" t="e">
        <f>IF(CJ139=0,"",VLOOKUP(CJ139,Code!$B$59:$D$61,2,FALSE))</f>
        <v>#N/A</v>
      </c>
      <c r="CM139" s="89" t="e">
        <f>IF(CJ139=0,"",VLOOKUP(CJ139,Code!$B$59:$D$61,3,FALSE))</f>
        <v>#N/A</v>
      </c>
      <c r="CN139" s="89" t="e">
        <f t="shared" ca="1" si="124"/>
        <v>#N/A</v>
      </c>
      <c r="CO139" s="89" t="e">
        <f t="shared" ca="1" si="109"/>
        <v>#N/A</v>
      </c>
      <c r="CP139" s="89" t="e">
        <f t="shared" ca="1" si="110"/>
        <v>#N/A</v>
      </c>
      <c r="CQ139" s="89" t="e">
        <f t="shared" ca="1" si="125"/>
        <v>#N/A</v>
      </c>
      <c r="CR139" s="89" t="str">
        <f t="shared" ca="1" si="126"/>
        <v/>
      </c>
      <c r="CS139" s="89"/>
      <c r="CT139" s="89"/>
      <c r="CU139" s="89" t="str">
        <f t="shared" ca="1" si="127"/>
        <v/>
      </c>
      <c r="CV139" s="89"/>
      <c r="CW139" s="89"/>
      <c r="CX139" s="183" t="str">
        <f t="shared" ca="1" si="128"/>
        <v/>
      </c>
      <c r="CY139" s="22" t="e">
        <f t="shared" ca="1" si="129"/>
        <v>#VALUE!</v>
      </c>
      <c r="CZ139" s="22"/>
      <c r="DA139" s="22"/>
      <c r="DB139" s="182" t="s">
        <v>26</v>
      </c>
      <c r="DC139" s="108" t="e">
        <f t="shared" ca="1" si="130"/>
        <v>#VALUE!</v>
      </c>
      <c r="DD139" s="112" t="e">
        <f ca="1">VLOOKUP(Report!DC139,Code!$B$24:$C$32,2,FALSE)</f>
        <v>#VALUE!</v>
      </c>
      <c r="DE139" s="108" t="e">
        <f ca="1">VLOOKUP(Report!DC139,Code!$B$24:$D$32,3,FALSE)</f>
        <v>#VALUE!</v>
      </c>
      <c r="DF139" s="108" t="e">
        <f t="shared" ca="1" si="131"/>
        <v>#VALUE!</v>
      </c>
      <c r="DG139" s="108" t="e">
        <f t="shared" ca="1" si="111"/>
        <v>#VALUE!</v>
      </c>
      <c r="DH139" s="169" t="e">
        <f t="shared" ca="1" si="112"/>
        <v>#VALUE!</v>
      </c>
      <c r="DI139" s="170"/>
      <c r="DJ139" s="170"/>
      <c r="DK139" s="170"/>
      <c r="DL139" s="170"/>
      <c r="DM139" s="88"/>
      <c r="DN139" s="88"/>
      <c r="DO139" s="177" t="s">
        <v>26</v>
      </c>
      <c r="DP139" s="178" t="e">
        <f>VLOOKUP(Report!DO139,Code!$B$40:$D$42,2,FALSE)</f>
        <v>#N/A</v>
      </c>
      <c r="DQ139" s="179" t="e">
        <f>VLOOKUP(Report!DO139,Code!$B$40:$D$42,3,FALSE)</f>
        <v>#N/A</v>
      </c>
      <c r="DR139" s="180" t="e">
        <f t="shared" ca="1" si="132"/>
        <v>#N/A</v>
      </c>
      <c r="DS139" s="221"/>
      <c r="DT139" s="222" t="e">
        <f t="shared" ca="1" si="133"/>
        <v>#N/A</v>
      </c>
      <c r="DU139" s="181" t="s">
        <v>208</v>
      </c>
      <c r="DV139" s="181" t="s">
        <v>208</v>
      </c>
      <c r="DW139" s="181" t="s">
        <v>208</v>
      </c>
      <c r="DX139" s="115" t="str">
        <f t="shared" si="134"/>
        <v/>
      </c>
      <c r="DY139" s="115"/>
      <c r="DZ139" s="115"/>
      <c r="EA139" s="115"/>
      <c r="EB139" s="98"/>
      <c r="EC139" s="98" t="str">
        <f t="shared" si="113"/>
        <v/>
      </c>
      <c r="ED139" s="192" t="str">
        <f t="shared" si="102"/>
        <v/>
      </c>
    </row>
    <row r="140" spans="7:134" s="223" customFormat="1" ht="115.5" hidden="1" customHeight="1" thickTop="1" thickBot="1" x14ac:dyDescent="0.45">
      <c r="G140" s="199"/>
      <c r="H140" s="238"/>
      <c r="I140" s="190"/>
      <c r="J140" s="193"/>
      <c r="K140" s="193"/>
      <c r="L140" s="193"/>
      <c r="M140" s="193"/>
      <c r="N140" s="193"/>
      <c r="O140" s="193"/>
      <c r="P140" s="193"/>
      <c r="Q140" s="193"/>
      <c r="R140" s="193"/>
      <c r="S140" s="193"/>
      <c r="T140" s="90"/>
      <c r="U140" s="95" t="str">
        <f t="shared" si="114"/>
        <v>Type_2</v>
      </c>
      <c r="V140" s="254"/>
      <c r="W140" s="255" t="e">
        <f t="shared" ca="1" si="115"/>
        <v>#N/A</v>
      </c>
      <c r="X140" s="255"/>
      <c r="Y140" s="47" t="e">
        <f t="shared" ca="1" si="116"/>
        <v>#N/A</v>
      </c>
      <c r="Z140" s="47" t="e">
        <f t="shared" ca="1" si="117"/>
        <v>#N/A</v>
      </c>
      <c r="AA140" s="47"/>
      <c r="AB140" s="82" t="str">
        <f t="shared" si="103"/>
        <v>he</v>
      </c>
      <c r="AC140" s="82" t="str">
        <f t="shared" si="104"/>
        <v>He</v>
      </c>
      <c r="AD140" s="82" t="str">
        <f t="shared" si="105"/>
        <v>his</v>
      </c>
      <c r="AE140" s="83" t="str">
        <f t="shared" si="106"/>
        <v>His</v>
      </c>
      <c r="AF140" s="94"/>
      <c r="AG140" s="94"/>
      <c r="AH140" s="191" t="s">
        <v>26</v>
      </c>
      <c r="AI140" s="84" t="e">
        <f>HLOOKUP(Report!AH140,Person!$H$2:$L$3,2,FALSE)</f>
        <v>#N/A</v>
      </c>
      <c r="AJ140" s="85" t="e">
        <f t="shared" ca="1" si="118"/>
        <v>#N/A</v>
      </c>
      <c r="AK140" s="86" t="e">
        <f ca="1">IF(AH140=0,"",AJ140+VLOOKUP(AH140,Code!$B$2:$C$6,2,FALSE))</f>
        <v>#N/A</v>
      </c>
      <c r="AL140" s="143" t="e">
        <f ca="1">IF(AH140=0,"",IF(I140="F",G140&amp;" "&amp;VLOOKUP(AK140,Person!D:I,2,FALSE),G140&amp;" "&amp;VLOOKUP(AK140,Person!D:I,4,FALSE)))</f>
        <v>#N/A</v>
      </c>
      <c r="AM140" s="89"/>
      <c r="AN140" s="89"/>
      <c r="AO140" s="89"/>
      <c r="AP140" s="89"/>
      <c r="AQ140" s="89"/>
      <c r="AR140" s="89"/>
      <c r="AS140" s="88"/>
      <c r="AT140" s="189">
        <v>2</v>
      </c>
      <c r="AU140" s="147" t="str">
        <f>VLOOKUP(AT140,Code!$B$51:$D$55,2,FALSE)</f>
        <v>Behaviour_1</v>
      </c>
      <c r="AV140" s="88">
        <f ca="1">RANDBETWEEN(1,VLOOKUP(AT140,Code!$B$51:$D$55,3,FALSE))</f>
        <v>1</v>
      </c>
      <c r="AW140" s="89"/>
      <c r="AX140" s="143" t="str">
        <f t="shared" ca="1" si="107"/>
        <v xml:space="preserve"> He is always willing to help a classmate who has been unable to grasp a concept as quickly as himself. This demonstrates secure subject understanding.</v>
      </c>
      <c r="AY140" s="88"/>
      <c r="AZ140" s="88"/>
      <c r="BA140" s="188" t="s">
        <v>26</v>
      </c>
      <c r="BB140" s="84" t="e">
        <f>HLOOKUP(Report!BA140,Homework!$I$2:$L$3,2,FALSE)</f>
        <v>#N/A</v>
      </c>
      <c r="BC140" s="85" t="e">
        <f t="shared" ca="1" si="119"/>
        <v>#N/A</v>
      </c>
      <c r="BD140" s="86" t="e">
        <f ca="1">IF(BA140=0,"",BC140+VLOOKUP(BA140,Code!$B$2:$C$6,2,FALSE))</f>
        <v>#N/A</v>
      </c>
      <c r="BE140" s="86" t="e">
        <f ca="1">IF(AND(VLOOKUP(BD140,Homework!D:J,2,FALSE)="'s ",RIGHT(G140,1)="s"),"' ",IF(VLOOKUP(BD140,Homework!D:J,2,FALSE)="'s ","'s "," "))</f>
        <v>#N/A</v>
      </c>
      <c r="BF140" s="87" t="e">
        <f ca="1">IF(BA140=0,"",IF(I140="F"," "&amp;G140&amp;BE140&amp;VLOOKUP(BD140,Homework!D:J,3,FALSE)," "&amp;G140&amp;BE140&amp;VLOOKUP(BD140,Homework!D:J,5,FALSE)))</f>
        <v>#N/A</v>
      </c>
      <c r="BG140" s="87"/>
      <c r="BH140" s="87"/>
      <c r="BI140" s="87"/>
      <c r="BJ140" s="87"/>
      <c r="BK140" s="87"/>
      <c r="BL140" s="87"/>
      <c r="BM140" s="88"/>
      <c r="BN140" s="88"/>
      <c r="BO140" s="184" t="s">
        <v>26</v>
      </c>
      <c r="BP140" s="185" t="e">
        <f>VLOOKUP(BO140,Code!$B$45:$D$48,2,FALSE)</f>
        <v>#N/A</v>
      </c>
      <c r="BQ140" s="186" t="e">
        <f>VLOOKUP(BO140,Code!$B$45:$D$48,3,FALSE)</f>
        <v>#N/A</v>
      </c>
      <c r="BR140" s="186" t="e">
        <f t="shared" ca="1" si="120"/>
        <v>#N/A</v>
      </c>
      <c r="BS140" s="186"/>
      <c r="BT140" s="187" t="s">
        <v>219</v>
      </c>
      <c r="BU140" s="187" t="s">
        <v>220</v>
      </c>
      <c r="BV140" s="187" t="s">
        <v>225</v>
      </c>
      <c r="BW140" s="195"/>
      <c r="BX140" s="195"/>
      <c r="BY140" s="157" t="str">
        <f t="shared" ca="1" si="121"/>
        <v/>
      </c>
      <c r="BZ140" s="157" t="str">
        <f t="shared" ca="1" si="122"/>
        <v/>
      </c>
      <c r="CA140" s="132" t="str">
        <f t="shared" ca="1" si="108"/>
        <v xml:space="preserve"> </v>
      </c>
      <c r="CB140" s="88"/>
      <c r="CC140" s="124">
        <v>132</v>
      </c>
      <c r="CD140" s="125" t="e">
        <f>HLOOKUP(Report!CC140,Behaviour!$H$2:$K$3,2,FALSE)</f>
        <v>#N/A</v>
      </c>
      <c r="CE140" s="126" t="e">
        <f t="shared" ca="1" si="123"/>
        <v>#N/A</v>
      </c>
      <c r="CF140" s="127" t="e">
        <f ca="1">CE140+VLOOKUP(CC140,Code!$B$2:$C$6,2,FALSE)</f>
        <v>#N/A</v>
      </c>
      <c r="CG140" s="128" t="e">
        <f ca="1">IF(CC140=0,"",IF(I140="F",AC140&amp;" "&amp;VLOOKUP(CF140,Behaviour!D:I,2,FALSE)&amp;" ",AC140&amp;" "&amp;VLOOKUP(CF140,Behaviour!D:I,4,FALSE)&amp;" "))</f>
        <v>#N/A</v>
      </c>
      <c r="CH140" s="89"/>
      <c r="CI140" s="89"/>
      <c r="CJ140" s="266" t="s">
        <v>26</v>
      </c>
      <c r="CK140" s="266"/>
      <c r="CL140" s="89" t="e">
        <f>IF(CJ140=0,"",VLOOKUP(CJ140,Code!$B$59:$D$61,2,FALSE))</f>
        <v>#N/A</v>
      </c>
      <c r="CM140" s="89" t="e">
        <f>IF(CJ140=0,"",VLOOKUP(CJ140,Code!$B$59:$D$61,3,FALSE))</f>
        <v>#N/A</v>
      </c>
      <c r="CN140" s="89" t="e">
        <f t="shared" ca="1" si="124"/>
        <v>#N/A</v>
      </c>
      <c r="CO140" s="89" t="e">
        <f t="shared" ca="1" si="109"/>
        <v>#N/A</v>
      </c>
      <c r="CP140" s="89" t="e">
        <f t="shared" ca="1" si="110"/>
        <v>#N/A</v>
      </c>
      <c r="CQ140" s="89" t="e">
        <f t="shared" ca="1" si="125"/>
        <v>#N/A</v>
      </c>
      <c r="CR140" s="89" t="str">
        <f t="shared" ca="1" si="126"/>
        <v/>
      </c>
      <c r="CS140" s="89"/>
      <c r="CT140" s="89"/>
      <c r="CU140" s="89" t="str">
        <f t="shared" ca="1" si="127"/>
        <v/>
      </c>
      <c r="CV140" s="89"/>
      <c r="CW140" s="89"/>
      <c r="CX140" s="183" t="str">
        <f t="shared" ca="1" si="128"/>
        <v/>
      </c>
      <c r="CY140" s="22" t="e">
        <f t="shared" ca="1" si="129"/>
        <v>#VALUE!</v>
      </c>
      <c r="CZ140" s="22"/>
      <c r="DA140" s="22"/>
      <c r="DB140" s="182" t="s">
        <v>26</v>
      </c>
      <c r="DC140" s="108" t="e">
        <f t="shared" ca="1" si="130"/>
        <v>#VALUE!</v>
      </c>
      <c r="DD140" s="112" t="e">
        <f ca="1">VLOOKUP(Report!DC140,Code!$B$24:$C$32,2,FALSE)</f>
        <v>#VALUE!</v>
      </c>
      <c r="DE140" s="108" t="e">
        <f ca="1">VLOOKUP(Report!DC140,Code!$B$24:$D$32,3,FALSE)</f>
        <v>#VALUE!</v>
      </c>
      <c r="DF140" s="108" t="e">
        <f t="shared" ca="1" si="131"/>
        <v>#VALUE!</v>
      </c>
      <c r="DG140" s="108" t="e">
        <f t="shared" ca="1" si="111"/>
        <v>#VALUE!</v>
      </c>
      <c r="DH140" s="169" t="e">
        <f t="shared" ca="1" si="112"/>
        <v>#VALUE!</v>
      </c>
      <c r="DI140" s="170"/>
      <c r="DJ140" s="170"/>
      <c r="DK140" s="170"/>
      <c r="DL140" s="170"/>
      <c r="DM140" s="88"/>
      <c r="DN140" s="88"/>
      <c r="DO140" s="177" t="s">
        <v>26</v>
      </c>
      <c r="DP140" s="178" t="e">
        <f>VLOOKUP(Report!DO140,Code!$B$40:$D$42,2,FALSE)</f>
        <v>#N/A</v>
      </c>
      <c r="DQ140" s="179" t="e">
        <f>VLOOKUP(Report!DO140,Code!$B$40:$D$42,3,FALSE)</f>
        <v>#N/A</v>
      </c>
      <c r="DR140" s="180" t="e">
        <f t="shared" ca="1" si="132"/>
        <v>#N/A</v>
      </c>
      <c r="DS140" s="221"/>
      <c r="DT140" s="222" t="e">
        <f t="shared" ca="1" si="133"/>
        <v>#N/A</v>
      </c>
      <c r="DU140" s="181" t="s">
        <v>208</v>
      </c>
      <c r="DV140" s="181" t="s">
        <v>208</v>
      </c>
      <c r="DW140" s="181" t="s">
        <v>208</v>
      </c>
      <c r="DX140" s="115" t="str">
        <f t="shared" si="134"/>
        <v/>
      </c>
      <c r="DY140" s="115"/>
      <c r="DZ140" s="115"/>
      <c r="EA140" s="115"/>
      <c r="EB140" s="98"/>
      <c r="EC140" s="98" t="str">
        <f t="shared" si="113"/>
        <v/>
      </c>
      <c r="ED140" s="192" t="str">
        <f t="shared" ref="ED140:ED171" si="135">IF(LEN(G140)&lt;1,"",IF(OR(I140="F",I140="M"),(IF(ISERROR(AL140&amp;AX140&amp;BF140&amp;CA140&amp;DH140&amp;DX140),"",AL140&amp;AX140&amp;BF140&amp;CA140&amp;DH140&amp;DX140)),""))</f>
        <v/>
      </c>
    </row>
    <row r="141" spans="7:134" s="223" customFormat="1" ht="115.5" hidden="1" customHeight="1" thickTop="1" thickBot="1" x14ac:dyDescent="0.45">
      <c r="G141" s="199"/>
      <c r="H141" s="238"/>
      <c r="I141" s="190"/>
      <c r="J141" s="193"/>
      <c r="K141" s="193"/>
      <c r="L141" s="193"/>
      <c r="M141" s="193"/>
      <c r="N141" s="193"/>
      <c r="O141" s="193"/>
      <c r="P141" s="193"/>
      <c r="Q141" s="193"/>
      <c r="R141" s="193"/>
      <c r="S141" s="193"/>
      <c r="T141" s="90"/>
      <c r="U141" s="95" t="str">
        <f t="shared" si="114"/>
        <v>Type_2</v>
      </c>
      <c r="V141" s="254"/>
      <c r="W141" s="255" t="e">
        <f t="shared" ca="1" si="115"/>
        <v>#N/A</v>
      </c>
      <c r="X141" s="255"/>
      <c r="Y141" s="47" t="e">
        <f t="shared" ca="1" si="116"/>
        <v>#N/A</v>
      </c>
      <c r="Z141" s="47" t="e">
        <f t="shared" ca="1" si="117"/>
        <v>#N/A</v>
      </c>
      <c r="AA141" s="47"/>
      <c r="AB141" s="82" t="str">
        <f t="shared" si="103"/>
        <v>he</v>
      </c>
      <c r="AC141" s="82" t="str">
        <f t="shared" si="104"/>
        <v>He</v>
      </c>
      <c r="AD141" s="82" t="str">
        <f t="shared" si="105"/>
        <v>his</v>
      </c>
      <c r="AE141" s="83" t="str">
        <f t="shared" si="106"/>
        <v>His</v>
      </c>
      <c r="AF141" s="94"/>
      <c r="AG141" s="94"/>
      <c r="AH141" s="191" t="s">
        <v>26</v>
      </c>
      <c r="AI141" s="84" t="e">
        <f>HLOOKUP(Report!AH141,Person!$H$2:$L$3,2,FALSE)</f>
        <v>#N/A</v>
      </c>
      <c r="AJ141" s="85" t="e">
        <f t="shared" ca="1" si="118"/>
        <v>#N/A</v>
      </c>
      <c r="AK141" s="86" t="e">
        <f ca="1">IF(AH141=0,"",AJ141+VLOOKUP(AH141,Code!$B$2:$C$6,2,FALSE))</f>
        <v>#N/A</v>
      </c>
      <c r="AL141" s="143" t="e">
        <f ca="1">IF(AH141=0,"",IF(I141="F",G141&amp;" "&amp;VLOOKUP(AK141,Person!D:I,2,FALSE),G141&amp;" "&amp;VLOOKUP(AK141,Person!D:I,4,FALSE)))</f>
        <v>#N/A</v>
      </c>
      <c r="AM141" s="89"/>
      <c r="AN141" s="89"/>
      <c r="AO141" s="89"/>
      <c r="AP141" s="89"/>
      <c r="AQ141" s="89"/>
      <c r="AR141" s="89"/>
      <c r="AS141" s="88"/>
      <c r="AT141" s="189">
        <v>2</v>
      </c>
      <c r="AU141" s="147" t="str">
        <f>VLOOKUP(AT141,Code!$B$51:$D$55,2,FALSE)</f>
        <v>Behaviour_1</v>
      </c>
      <c r="AV141" s="88">
        <f ca="1">RANDBETWEEN(1,VLOOKUP(AT141,Code!$B$51:$D$55,3,FALSE))</f>
        <v>1</v>
      </c>
      <c r="AW141" s="89"/>
      <c r="AX141" s="143" t="str">
        <f t="shared" ca="1" si="107"/>
        <v xml:space="preserve"> He is always willing to help a classmate who has been unable to grasp a concept as quickly as himself. This demonstrates secure subject understanding.</v>
      </c>
      <c r="AY141" s="88"/>
      <c r="AZ141" s="88"/>
      <c r="BA141" s="188" t="s">
        <v>26</v>
      </c>
      <c r="BB141" s="84" t="e">
        <f>HLOOKUP(Report!BA141,Homework!$I$2:$L$3,2,FALSE)</f>
        <v>#N/A</v>
      </c>
      <c r="BC141" s="85" t="e">
        <f t="shared" ca="1" si="119"/>
        <v>#N/A</v>
      </c>
      <c r="BD141" s="86" t="e">
        <f ca="1">IF(BA141=0,"",BC141+VLOOKUP(BA141,Code!$B$2:$C$6,2,FALSE))</f>
        <v>#N/A</v>
      </c>
      <c r="BE141" s="86" t="e">
        <f ca="1">IF(AND(VLOOKUP(BD141,Homework!D:J,2,FALSE)="'s ",RIGHT(G141,1)="s"),"' ",IF(VLOOKUP(BD141,Homework!D:J,2,FALSE)="'s ","'s "," "))</f>
        <v>#N/A</v>
      </c>
      <c r="BF141" s="87" t="e">
        <f ca="1">IF(BA141=0,"",IF(I141="F"," "&amp;G141&amp;BE141&amp;VLOOKUP(BD141,Homework!D:J,3,FALSE)," "&amp;G141&amp;BE141&amp;VLOOKUP(BD141,Homework!D:J,5,FALSE)))</f>
        <v>#N/A</v>
      </c>
      <c r="BG141" s="87"/>
      <c r="BH141" s="87"/>
      <c r="BI141" s="87"/>
      <c r="BJ141" s="87"/>
      <c r="BK141" s="87"/>
      <c r="BL141" s="87"/>
      <c r="BM141" s="88"/>
      <c r="BN141" s="88"/>
      <c r="BO141" s="184" t="s">
        <v>26</v>
      </c>
      <c r="BP141" s="185" t="e">
        <f>VLOOKUP(BO141,Code!$B$45:$D$48,2,FALSE)</f>
        <v>#N/A</v>
      </c>
      <c r="BQ141" s="186" t="e">
        <f>VLOOKUP(BO141,Code!$B$45:$D$48,3,FALSE)</f>
        <v>#N/A</v>
      </c>
      <c r="BR141" s="186" t="e">
        <f t="shared" ca="1" si="120"/>
        <v>#N/A</v>
      </c>
      <c r="BS141" s="186"/>
      <c r="BT141" s="187" t="s">
        <v>219</v>
      </c>
      <c r="BU141" s="187" t="s">
        <v>220</v>
      </c>
      <c r="BV141" s="187" t="s">
        <v>225</v>
      </c>
      <c r="BW141" s="195"/>
      <c r="BX141" s="195"/>
      <c r="BY141" s="157" t="str">
        <f t="shared" ca="1" si="121"/>
        <v/>
      </c>
      <c r="BZ141" s="157" t="str">
        <f t="shared" ca="1" si="122"/>
        <v/>
      </c>
      <c r="CA141" s="132" t="str">
        <f t="shared" ca="1" si="108"/>
        <v xml:space="preserve"> </v>
      </c>
      <c r="CB141" s="88"/>
      <c r="CC141" s="124">
        <v>133</v>
      </c>
      <c r="CD141" s="125" t="e">
        <f>HLOOKUP(Report!CC141,Behaviour!$H$2:$K$3,2,FALSE)</f>
        <v>#N/A</v>
      </c>
      <c r="CE141" s="126" t="e">
        <f t="shared" ca="1" si="123"/>
        <v>#N/A</v>
      </c>
      <c r="CF141" s="127" t="e">
        <f ca="1">CE141+VLOOKUP(CC141,Code!$B$2:$C$6,2,FALSE)</f>
        <v>#N/A</v>
      </c>
      <c r="CG141" s="128" t="e">
        <f ca="1">IF(CC141=0,"",IF(I141="F",AC141&amp;" "&amp;VLOOKUP(CF141,Behaviour!D:I,2,FALSE)&amp;" ",AC141&amp;" "&amp;VLOOKUP(CF141,Behaviour!D:I,4,FALSE)&amp;" "))</f>
        <v>#N/A</v>
      </c>
      <c r="CH141" s="89"/>
      <c r="CI141" s="89"/>
      <c r="CJ141" s="266" t="s">
        <v>26</v>
      </c>
      <c r="CK141" s="266"/>
      <c r="CL141" s="89" t="e">
        <f>IF(CJ141=0,"",VLOOKUP(CJ141,Code!$B$59:$D$61,2,FALSE))</f>
        <v>#N/A</v>
      </c>
      <c r="CM141" s="89" t="e">
        <f>IF(CJ141=0,"",VLOOKUP(CJ141,Code!$B$59:$D$61,3,FALSE))</f>
        <v>#N/A</v>
      </c>
      <c r="CN141" s="89" t="e">
        <f t="shared" ca="1" si="124"/>
        <v>#N/A</v>
      </c>
      <c r="CO141" s="89" t="e">
        <f t="shared" ca="1" si="109"/>
        <v>#N/A</v>
      </c>
      <c r="CP141" s="89" t="e">
        <f t="shared" ca="1" si="110"/>
        <v>#N/A</v>
      </c>
      <c r="CQ141" s="89" t="e">
        <f t="shared" ca="1" si="125"/>
        <v>#N/A</v>
      </c>
      <c r="CR141" s="89" t="str">
        <f t="shared" ca="1" si="126"/>
        <v/>
      </c>
      <c r="CS141" s="89"/>
      <c r="CT141" s="89"/>
      <c r="CU141" s="89" t="str">
        <f t="shared" ca="1" si="127"/>
        <v/>
      </c>
      <c r="CV141" s="89"/>
      <c r="CW141" s="89"/>
      <c r="CX141" s="183" t="str">
        <f t="shared" ca="1" si="128"/>
        <v/>
      </c>
      <c r="CY141" s="22" t="e">
        <f t="shared" ca="1" si="129"/>
        <v>#VALUE!</v>
      </c>
      <c r="CZ141" s="22"/>
      <c r="DA141" s="22"/>
      <c r="DB141" s="182" t="s">
        <v>26</v>
      </c>
      <c r="DC141" s="108" t="e">
        <f t="shared" ca="1" si="130"/>
        <v>#VALUE!</v>
      </c>
      <c r="DD141" s="112" t="e">
        <f ca="1">VLOOKUP(Report!DC141,Code!$B$24:$C$32,2,FALSE)</f>
        <v>#VALUE!</v>
      </c>
      <c r="DE141" s="108" t="e">
        <f ca="1">VLOOKUP(Report!DC141,Code!$B$24:$D$32,3,FALSE)</f>
        <v>#VALUE!</v>
      </c>
      <c r="DF141" s="108" t="e">
        <f t="shared" ca="1" si="131"/>
        <v>#VALUE!</v>
      </c>
      <c r="DG141" s="108" t="e">
        <f t="shared" ca="1" si="111"/>
        <v>#VALUE!</v>
      </c>
      <c r="DH141" s="169" t="e">
        <f t="shared" ca="1" si="112"/>
        <v>#VALUE!</v>
      </c>
      <c r="DI141" s="170"/>
      <c r="DJ141" s="170"/>
      <c r="DK141" s="170"/>
      <c r="DL141" s="170"/>
      <c r="DM141" s="88"/>
      <c r="DN141" s="88"/>
      <c r="DO141" s="177" t="s">
        <v>26</v>
      </c>
      <c r="DP141" s="178" t="e">
        <f>VLOOKUP(Report!DO141,Code!$B$40:$D$42,2,FALSE)</f>
        <v>#N/A</v>
      </c>
      <c r="DQ141" s="179" t="e">
        <f>VLOOKUP(Report!DO141,Code!$B$40:$D$42,3,FALSE)</f>
        <v>#N/A</v>
      </c>
      <c r="DR141" s="180" t="e">
        <f t="shared" ca="1" si="132"/>
        <v>#N/A</v>
      </c>
      <c r="DS141" s="221"/>
      <c r="DT141" s="222" t="e">
        <f t="shared" ca="1" si="133"/>
        <v>#N/A</v>
      </c>
      <c r="DU141" s="181" t="s">
        <v>208</v>
      </c>
      <c r="DV141" s="181" t="s">
        <v>208</v>
      </c>
      <c r="DW141" s="181" t="s">
        <v>208</v>
      </c>
      <c r="DX141" s="115" t="str">
        <f t="shared" si="134"/>
        <v/>
      </c>
      <c r="DY141" s="115"/>
      <c r="DZ141" s="115"/>
      <c r="EA141" s="115"/>
      <c r="EB141" s="98"/>
      <c r="EC141" s="98" t="str">
        <f t="shared" si="113"/>
        <v/>
      </c>
      <c r="ED141" s="192" t="str">
        <f t="shared" si="135"/>
        <v/>
      </c>
    </row>
    <row r="142" spans="7:134" s="223" customFormat="1" ht="115.5" hidden="1" customHeight="1" thickTop="1" thickBot="1" x14ac:dyDescent="0.45">
      <c r="G142" s="199"/>
      <c r="H142" s="238"/>
      <c r="I142" s="190"/>
      <c r="J142" s="193"/>
      <c r="K142" s="193"/>
      <c r="L142" s="193"/>
      <c r="M142" s="193"/>
      <c r="N142" s="193"/>
      <c r="O142" s="193"/>
      <c r="P142" s="193"/>
      <c r="Q142" s="193"/>
      <c r="R142" s="193"/>
      <c r="S142" s="193"/>
      <c r="T142" s="90"/>
      <c r="U142" s="95" t="str">
        <f t="shared" si="114"/>
        <v>Type_2</v>
      </c>
      <c r="V142" s="254"/>
      <c r="W142" s="255" t="e">
        <f t="shared" ca="1" si="115"/>
        <v>#N/A</v>
      </c>
      <c r="X142" s="255"/>
      <c r="Y142" s="47" t="e">
        <f t="shared" ca="1" si="116"/>
        <v>#N/A</v>
      </c>
      <c r="Z142" s="47" t="e">
        <f t="shared" ca="1" si="117"/>
        <v>#N/A</v>
      </c>
      <c r="AA142" s="47"/>
      <c r="AB142" s="82" t="str">
        <f t="shared" si="103"/>
        <v>he</v>
      </c>
      <c r="AC142" s="82" t="str">
        <f t="shared" si="104"/>
        <v>He</v>
      </c>
      <c r="AD142" s="82" t="str">
        <f t="shared" si="105"/>
        <v>his</v>
      </c>
      <c r="AE142" s="83" t="str">
        <f t="shared" si="106"/>
        <v>His</v>
      </c>
      <c r="AF142" s="94"/>
      <c r="AG142" s="94"/>
      <c r="AH142" s="191" t="s">
        <v>26</v>
      </c>
      <c r="AI142" s="84" t="e">
        <f>HLOOKUP(Report!AH142,Person!$H$2:$L$3,2,FALSE)</f>
        <v>#N/A</v>
      </c>
      <c r="AJ142" s="85" t="e">
        <f t="shared" ca="1" si="118"/>
        <v>#N/A</v>
      </c>
      <c r="AK142" s="86" t="e">
        <f ca="1">IF(AH142=0,"",AJ142+VLOOKUP(AH142,Code!$B$2:$C$6,2,FALSE))</f>
        <v>#N/A</v>
      </c>
      <c r="AL142" s="143" t="e">
        <f ca="1">IF(AH142=0,"",IF(I142="F",G142&amp;" "&amp;VLOOKUP(AK142,Person!D:I,2,FALSE),G142&amp;" "&amp;VLOOKUP(AK142,Person!D:I,4,FALSE)))</f>
        <v>#N/A</v>
      </c>
      <c r="AM142" s="89"/>
      <c r="AN142" s="89"/>
      <c r="AO142" s="89"/>
      <c r="AP142" s="89"/>
      <c r="AQ142" s="89"/>
      <c r="AR142" s="89"/>
      <c r="AS142" s="88"/>
      <c r="AT142" s="189">
        <v>2</v>
      </c>
      <c r="AU142" s="147" t="str">
        <f>VLOOKUP(AT142,Code!$B$51:$D$55,2,FALSE)</f>
        <v>Behaviour_1</v>
      </c>
      <c r="AV142" s="88">
        <f ca="1">RANDBETWEEN(1,VLOOKUP(AT142,Code!$B$51:$D$55,3,FALSE))</f>
        <v>1</v>
      </c>
      <c r="AW142" s="89"/>
      <c r="AX142" s="143" t="str">
        <f t="shared" ca="1" si="107"/>
        <v xml:space="preserve"> He is always willing to help a classmate who has been unable to grasp a concept as quickly as himself. This demonstrates secure subject understanding.</v>
      </c>
      <c r="AY142" s="88"/>
      <c r="AZ142" s="88"/>
      <c r="BA142" s="188" t="s">
        <v>26</v>
      </c>
      <c r="BB142" s="84" t="e">
        <f>HLOOKUP(Report!BA142,Homework!$I$2:$L$3,2,FALSE)</f>
        <v>#N/A</v>
      </c>
      <c r="BC142" s="85" t="e">
        <f t="shared" ca="1" si="119"/>
        <v>#N/A</v>
      </c>
      <c r="BD142" s="86" t="e">
        <f ca="1">IF(BA142=0,"",BC142+VLOOKUP(BA142,Code!$B$2:$C$6,2,FALSE))</f>
        <v>#N/A</v>
      </c>
      <c r="BE142" s="86" t="e">
        <f ca="1">IF(AND(VLOOKUP(BD142,Homework!D:J,2,FALSE)="'s ",RIGHT(G142,1)="s"),"' ",IF(VLOOKUP(BD142,Homework!D:J,2,FALSE)="'s ","'s "," "))</f>
        <v>#N/A</v>
      </c>
      <c r="BF142" s="87" t="e">
        <f ca="1">IF(BA142=0,"",IF(I142="F"," "&amp;G142&amp;BE142&amp;VLOOKUP(BD142,Homework!D:J,3,FALSE)," "&amp;G142&amp;BE142&amp;VLOOKUP(BD142,Homework!D:J,5,FALSE)))</f>
        <v>#N/A</v>
      </c>
      <c r="BG142" s="87"/>
      <c r="BH142" s="87"/>
      <c r="BI142" s="87"/>
      <c r="BJ142" s="87"/>
      <c r="BK142" s="87"/>
      <c r="BL142" s="87"/>
      <c r="BM142" s="88"/>
      <c r="BN142" s="88"/>
      <c r="BO142" s="184" t="s">
        <v>26</v>
      </c>
      <c r="BP142" s="185" t="e">
        <f>VLOOKUP(BO142,Code!$B$45:$D$48,2,FALSE)</f>
        <v>#N/A</v>
      </c>
      <c r="BQ142" s="186" t="e">
        <f>VLOOKUP(BO142,Code!$B$45:$D$48,3,FALSE)</f>
        <v>#N/A</v>
      </c>
      <c r="BR142" s="186" t="e">
        <f t="shared" ca="1" si="120"/>
        <v>#N/A</v>
      </c>
      <c r="BS142" s="186"/>
      <c r="BT142" s="187" t="s">
        <v>219</v>
      </c>
      <c r="BU142" s="187" t="s">
        <v>220</v>
      </c>
      <c r="BV142" s="187" t="s">
        <v>225</v>
      </c>
      <c r="BW142" s="195"/>
      <c r="BX142" s="195"/>
      <c r="BY142" s="157" t="str">
        <f t="shared" ca="1" si="121"/>
        <v/>
      </c>
      <c r="BZ142" s="157" t="str">
        <f t="shared" ca="1" si="122"/>
        <v/>
      </c>
      <c r="CA142" s="132" t="str">
        <f t="shared" ca="1" si="108"/>
        <v xml:space="preserve"> </v>
      </c>
      <c r="CB142" s="88"/>
      <c r="CC142" s="124">
        <v>134</v>
      </c>
      <c r="CD142" s="125" t="e">
        <f>HLOOKUP(Report!CC142,Behaviour!$H$2:$K$3,2,FALSE)</f>
        <v>#N/A</v>
      </c>
      <c r="CE142" s="126" t="e">
        <f t="shared" ca="1" si="123"/>
        <v>#N/A</v>
      </c>
      <c r="CF142" s="127" t="e">
        <f ca="1">CE142+VLOOKUP(CC142,Code!$B$2:$C$6,2,FALSE)</f>
        <v>#N/A</v>
      </c>
      <c r="CG142" s="128" t="e">
        <f ca="1">IF(CC142=0,"",IF(I142="F",AC142&amp;" "&amp;VLOOKUP(CF142,Behaviour!D:I,2,FALSE)&amp;" ",AC142&amp;" "&amp;VLOOKUP(CF142,Behaviour!D:I,4,FALSE)&amp;" "))</f>
        <v>#N/A</v>
      </c>
      <c r="CH142" s="89"/>
      <c r="CI142" s="89"/>
      <c r="CJ142" s="266" t="s">
        <v>26</v>
      </c>
      <c r="CK142" s="266"/>
      <c r="CL142" s="89" t="e">
        <f>IF(CJ142=0,"",VLOOKUP(CJ142,Code!$B$59:$D$61,2,FALSE))</f>
        <v>#N/A</v>
      </c>
      <c r="CM142" s="89" t="e">
        <f>IF(CJ142=0,"",VLOOKUP(CJ142,Code!$B$59:$D$61,3,FALSE))</f>
        <v>#N/A</v>
      </c>
      <c r="CN142" s="89" t="e">
        <f t="shared" ca="1" si="124"/>
        <v>#N/A</v>
      </c>
      <c r="CO142" s="89" t="e">
        <f t="shared" ca="1" si="109"/>
        <v>#N/A</v>
      </c>
      <c r="CP142" s="89" t="e">
        <f t="shared" ca="1" si="110"/>
        <v>#N/A</v>
      </c>
      <c r="CQ142" s="89" t="e">
        <f t="shared" ca="1" si="125"/>
        <v>#N/A</v>
      </c>
      <c r="CR142" s="89" t="str">
        <f t="shared" ca="1" si="126"/>
        <v/>
      </c>
      <c r="CS142" s="89"/>
      <c r="CT142" s="89"/>
      <c r="CU142" s="89" t="str">
        <f t="shared" ca="1" si="127"/>
        <v/>
      </c>
      <c r="CV142" s="89"/>
      <c r="CW142" s="89"/>
      <c r="CX142" s="183" t="str">
        <f t="shared" ca="1" si="128"/>
        <v/>
      </c>
      <c r="CY142" s="22" t="e">
        <f t="shared" ca="1" si="129"/>
        <v>#VALUE!</v>
      </c>
      <c r="CZ142" s="22"/>
      <c r="DA142" s="22"/>
      <c r="DB142" s="182" t="s">
        <v>26</v>
      </c>
      <c r="DC142" s="108" t="e">
        <f t="shared" ca="1" si="130"/>
        <v>#VALUE!</v>
      </c>
      <c r="DD142" s="112" t="e">
        <f ca="1">VLOOKUP(Report!DC142,Code!$B$24:$C$32,2,FALSE)</f>
        <v>#VALUE!</v>
      </c>
      <c r="DE142" s="108" t="e">
        <f ca="1">VLOOKUP(Report!DC142,Code!$B$24:$D$32,3,FALSE)</f>
        <v>#VALUE!</v>
      </c>
      <c r="DF142" s="108" t="e">
        <f t="shared" ca="1" si="131"/>
        <v>#VALUE!</v>
      </c>
      <c r="DG142" s="108" t="e">
        <f t="shared" ca="1" si="111"/>
        <v>#VALUE!</v>
      </c>
      <c r="DH142" s="169" t="e">
        <f t="shared" ca="1" si="112"/>
        <v>#VALUE!</v>
      </c>
      <c r="DI142" s="170"/>
      <c r="DJ142" s="170"/>
      <c r="DK142" s="170"/>
      <c r="DL142" s="170"/>
      <c r="DM142" s="88"/>
      <c r="DN142" s="88"/>
      <c r="DO142" s="177" t="s">
        <v>26</v>
      </c>
      <c r="DP142" s="178" t="e">
        <f>VLOOKUP(Report!DO142,Code!$B$40:$D$42,2,FALSE)</f>
        <v>#N/A</v>
      </c>
      <c r="DQ142" s="179" t="e">
        <f>VLOOKUP(Report!DO142,Code!$B$40:$D$42,3,FALSE)</f>
        <v>#N/A</v>
      </c>
      <c r="DR142" s="180" t="e">
        <f t="shared" ca="1" si="132"/>
        <v>#N/A</v>
      </c>
      <c r="DS142" s="221"/>
      <c r="DT142" s="222" t="e">
        <f t="shared" ca="1" si="133"/>
        <v>#N/A</v>
      </c>
      <c r="DU142" s="181" t="s">
        <v>208</v>
      </c>
      <c r="DV142" s="181" t="s">
        <v>208</v>
      </c>
      <c r="DW142" s="181" t="s">
        <v>208</v>
      </c>
      <c r="DX142" s="115" t="str">
        <f t="shared" si="134"/>
        <v/>
      </c>
      <c r="DY142" s="115"/>
      <c r="DZ142" s="115"/>
      <c r="EA142" s="115"/>
      <c r="EB142" s="98"/>
      <c r="EC142" s="98" t="str">
        <f t="shared" si="113"/>
        <v/>
      </c>
      <c r="ED142" s="192" t="str">
        <f t="shared" si="135"/>
        <v/>
      </c>
    </row>
    <row r="143" spans="7:134" s="223" customFormat="1" ht="115.5" hidden="1" customHeight="1" thickTop="1" thickBot="1" x14ac:dyDescent="0.45">
      <c r="G143" s="199"/>
      <c r="H143" s="238"/>
      <c r="I143" s="190"/>
      <c r="J143" s="193"/>
      <c r="K143" s="193"/>
      <c r="L143" s="193"/>
      <c r="M143" s="193"/>
      <c r="N143" s="193"/>
      <c r="O143" s="193"/>
      <c r="P143" s="193"/>
      <c r="Q143" s="193"/>
      <c r="R143" s="193"/>
      <c r="S143" s="193"/>
      <c r="T143" s="90"/>
      <c r="U143" s="95" t="str">
        <f t="shared" si="114"/>
        <v>Type_2</v>
      </c>
      <c r="V143" s="254"/>
      <c r="W143" s="255" t="e">
        <f t="shared" ca="1" si="115"/>
        <v>#N/A</v>
      </c>
      <c r="X143" s="255"/>
      <c r="Y143" s="47" t="e">
        <f t="shared" ca="1" si="116"/>
        <v>#N/A</v>
      </c>
      <c r="Z143" s="47" t="e">
        <f t="shared" ca="1" si="117"/>
        <v>#N/A</v>
      </c>
      <c r="AA143" s="47"/>
      <c r="AB143" s="82" t="str">
        <f t="shared" si="103"/>
        <v>he</v>
      </c>
      <c r="AC143" s="82" t="str">
        <f t="shared" si="104"/>
        <v>He</v>
      </c>
      <c r="AD143" s="82" t="str">
        <f t="shared" si="105"/>
        <v>his</v>
      </c>
      <c r="AE143" s="83" t="str">
        <f t="shared" si="106"/>
        <v>His</v>
      </c>
      <c r="AF143" s="94"/>
      <c r="AG143" s="94"/>
      <c r="AH143" s="191" t="s">
        <v>26</v>
      </c>
      <c r="AI143" s="84" t="e">
        <f>HLOOKUP(Report!AH143,Person!$H$2:$L$3,2,FALSE)</f>
        <v>#N/A</v>
      </c>
      <c r="AJ143" s="85" t="e">
        <f t="shared" ca="1" si="118"/>
        <v>#N/A</v>
      </c>
      <c r="AK143" s="86" t="e">
        <f ca="1">IF(AH143=0,"",AJ143+VLOOKUP(AH143,Code!$B$2:$C$6,2,FALSE))</f>
        <v>#N/A</v>
      </c>
      <c r="AL143" s="143" t="e">
        <f ca="1">IF(AH143=0,"",IF(I143="F",G143&amp;" "&amp;VLOOKUP(AK143,Person!D:I,2,FALSE),G143&amp;" "&amp;VLOOKUP(AK143,Person!D:I,4,FALSE)))</f>
        <v>#N/A</v>
      </c>
      <c r="AM143" s="89"/>
      <c r="AN143" s="89"/>
      <c r="AO143" s="89"/>
      <c r="AP143" s="89"/>
      <c r="AQ143" s="89"/>
      <c r="AR143" s="89"/>
      <c r="AS143" s="88"/>
      <c r="AT143" s="189">
        <v>2</v>
      </c>
      <c r="AU143" s="147" t="str">
        <f>VLOOKUP(AT143,Code!$B$51:$D$55,2,FALSE)</f>
        <v>Behaviour_1</v>
      </c>
      <c r="AV143" s="88">
        <f ca="1">RANDBETWEEN(1,VLOOKUP(AT143,Code!$B$51:$D$55,3,FALSE))</f>
        <v>3</v>
      </c>
      <c r="AW143" s="89"/>
      <c r="AX143" s="143" t="str">
        <f t="shared" ca="1" si="107"/>
        <v xml:space="preserve"> He shows good citizenship by assisting other students find errors in their work. This demonstrates secure subject understanding.</v>
      </c>
      <c r="AY143" s="88"/>
      <c r="AZ143" s="88"/>
      <c r="BA143" s="188" t="s">
        <v>26</v>
      </c>
      <c r="BB143" s="84" t="e">
        <f>HLOOKUP(Report!BA143,Homework!$I$2:$L$3,2,FALSE)</f>
        <v>#N/A</v>
      </c>
      <c r="BC143" s="85" t="e">
        <f t="shared" ca="1" si="119"/>
        <v>#N/A</v>
      </c>
      <c r="BD143" s="86" t="e">
        <f ca="1">IF(BA143=0,"",BC143+VLOOKUP(BA143,Code!$B$2:$C$6,2,FALSE))</f>
        <v>#N/A</v>
      </c>
      <c r="BE143" s="86" t="e">
        <f ca="1">IF(AND(VLOOKUP(BD143,Homework!D:J,2,FALSE)="'s ",RIGHT(G143,1)="s"),"' ",IF(VLOOKUP(BD143,Homework!D:J,2,FALSE)="'s ","'s "," "))</f>
        <v>#N/A</v>
      </c>
      <c r="BF143" s="87" t="e">
        <f ca="1">IF(BA143=0,"",IF(I143="F"," "&amp;G143&amp;BE143&amp;VLOOKUP(BD143,Homework!D:J,3,FALSE)," "&amp;G143&amp;BE143&amp;VLOOKUP(BD143,Homework!D:J,5,FALSE)))</f>
        <v>#N/A</v>
      </c>
      <c r="BG143" s="87"/>
      <c r="BH143" s="87"/>
      <c r="BI143" s="87"/>
      <c r="BJ143" s="87"/>
      <c r="BK143" s="87"/>
      <c r="BL143" s="87"/>
      <c r="BM143" s="88"/>
      <c r="BN143" s="88"/>
      <c r="BO143" s="184" t="s">
        <v>26</v>
      </c>
      <c r="BP143" s="185" t="e">
        <f>VLOOKUP(BO143,Code!$B$45:$D$48,2,FALSE)</f>
        <v>#N/A</v>
      </c>
      <c r="BQ143" s="186" t="e">
        <f>VLOOKUP(BO143,Code!$B$45:$D$48,3,FALSE)</f>
        <v>#N/A</v>
      </c>
      <c r="BR143" s="186" t="e">
        <f t="shared" ca="1" si="120"/>
        <v>#N/A</v>
      </c>
      <c r="BS143" s="186"/>
      <c r="BT143" s="187" t="s">
        <v>219</v>
      </c>
      <c r="BU143" s="187" t="s">
        <v>220</v>
      </c>
      <c r="BV143" s="187" t="s">
        <v>225</v>
      </c>
      <c r="BW143" s="195"/>
      <c r="BX143" s="195"/>
      <c r="BY143" s="157" t="str">
        <f t="shared" ca="1" si="121"/>
        <v/>
      </c>
      <c r="BZ143" s="157" t="str">
        <f t="shared" ca="1" si="122"/>
        <v/>
      </c>
      <c r="CA143" s="132" t="str">
        <f t="shared" ca="1" si="108"/>
        <v xml:space="preserve"> </v>
      </c>
      <c r="CB143" s="88"/>
      <c r="CC143" s="124">
        <v>135</v>
      </c>
      <c r="CD143" s="125" t="e">
        <f>HLOOKUP(Report!CC143,Behaviour!$H$2:$K$3,2,FALSE)</f>
        <v>#N/A</v>
      </c>
      <c r="CE143" s="126" t="e">
        <f t="shared" ca="1" si="123"/>
        <v>#N/A</v>
      </c>
      <c r="CF143" s="127" t="e">
        <f ca="1">CE143+VLOOKUP(CC143,Code!$B$2:$C$6,2,FALSE)</f>
        <v>#N/A</v>
      </c>
      <c r="CG143" s="128" t="e">
        <f ca="1">IF(CC143=0,"",IF(I143="F",AC143&amp;" "&amp;VLOOKUP(CF143,Behaviour!D:I,2,FALSE)&amp;" ",AC143&amp;" "&amp;VLOOKUP(CF143,Behaviour!D:I,4,FALSE)&amp;" "))</f>
        <v>#N/A</v>
      </c>
      <c r="CH143" s="89"/>
      <c r="CI143" s="89"/>
      <c r="CJ143" s="266" t="s">
        <v>26</v>
      </c>
      <c r="CK143" s="266"/>
      <c r="CL143" s="89" t="e">
        <f>IF(CJ143=0,"",VLOOKUP(CJ143,Code!$B$59:$D$61,2,FALSE))</f>
        <v>#N/A</v>
      </c>
      <c r="CM143" s="89" t="e">
        <f>IF(CJ143=0,"",VLOOKUP(CJ143,Code!$B$59:$D$61,3,FALSE))</f>
        <v>#N/A</v>
      </c>
      <c r="CN143" s="89" t="e">
        <f t="shared" ca="1" si="124"/>
        <v>#N/A</v>
      </c>
      <c r="CO143" s="89" t="e">
        <f t="shared" ca="1" si="109"/>
        <v>#N/A</v>
      </c>
      <c r="CP143" s="89" t="e">
        <f t="shared" ca="1" si="110"/>
        <v>#N/A</v>
      </c>
      <c r="CQ143" s="89" t="e">
        <f t="shared" ca="1" si="125"/>
        <v>#N/A</v>
      </c>
      <c r="CR143" s="89" t="str">
        <f t="shared" ca="1" si="126"/>
        <v/>
      </c>
      <c r="CS143" s="89"/>
      <c r="CT143" s="89"/>
      <c r="CU143" s="89" t="str">
        <f t="shared" ca="1" si="127"/>
        <v/>
      </c>
      <c r="CV143" s="89"/>
      <c r="CW143" s="89"/>
      <c r="CX143" s="183" t="str">
        <f t="shared" ca="1" si="128"/>
        <v/>
      </c>
      <c r="CY143" s="22" t="e">
        <f t="shared" ca="1" si="129"/>
        <v>#VALUE!</v>
      </c>
      <c r="CZ143" s="22"/>
      <c r="DA143" s="22"/>
      <c r="DB143" s="182" t="s">
        <v>26</v>
      </c>
      <c r="DC143" s="108" t="e">
        <f t="shared" ca="1" si="130"/>
        <v>#VALUE!</v>
      </c>
      <c r="DD143" s="112" t="e">
        <f ca="1">VLOOKUP(Report!DC143,Code!$B$24:$C$32,2,FALSE)</f>
        <v>#VALUE!</v>
      </c>
      <c r="DE143" s="108" t="e">
        <f ca="1">VLOOKUP(Report!DC143,Code!$B$24:$D$32,3,FALSE)</f>
        <v>#VALUE!</v>
      </c>
      <c r="DF143" s="108" t="e">
        <f t="shared" ca="1" si="131"/>
        <v>#VALUE!</v>
      </c>
      <c r="DG143" s="108" t="e">
        <f t="shared" ca="1" si="111"/>
        <v>#VALUE!</v>
      </c>
      <c r="DH143" s="169" t="e">
        <f t="shared" ca="1" si="112"/>
        <v>#VALUE!</v>
      </c>
      <c r="DI143" s="170"/>
      <c r="DJ143" s="170"/>
      <c r="DK143" s="170"/>
      <c r="DL143" s="170"/>
      <c r="DM143" s="88"/>
      <c r="DN143" s="88"/>
      <c r="DO143" s="177" t="s">
        <v>26</v>
      </c>
      <c r="DP143" s="178" t="e">
        <f>VLOOKUP(Report!DO143,Code!$B$40:$D$42,2,FALSE)</f>
        <v>#N/A</v>
      </c>
      <c r="DQ143" s="179" t="e">
        <f>VLOOKUP(Report!DO143,Code!$B$40:$D$42,3,FALSE)</f>
        <v>#N/A</v>
      </c>
      <c r="DR143" s="180" t="e">
        <f t="shared" ca="1" si="132"/>
        <v>#N/A</v>
      </c>
      <c r="DS143" s="221"/>
      <c r="DT143" s="222" t="e">
        <f t="shared" ca="1" si="133"/>
        <v>#N/A</v>
      </c>
      <c r="DU143" s="181" t="s">
        <v>208</v>
      </c>
      <c r="DV143" s="181" t="s">
        <v>208</v>
      </c>
      <c r="DW143" s="181" t="s">
        <v>208</v>
      </c>
      <c r="DX143" s="115" t="str">
        <f t="shared" si="134"/>
        <v/>
      </c>
      <c r="DY143" s="115"/>
      <c r="DZ143" s="115"/>
      <c r="EA143" s="115"/>
      <c r="EB143" s="98"/>
      <c r="EC143" s="98" t="str">
        <f t="shared" si="113"/>
        <v/>
      </c>
      <c r="ED143" s="192" t="str">
        <f t="shared" si="135"/>
        <v/>
      </c>
    </row>
    <row r="144" spans="7:134" s="223" customFormat="1" ht="115.5" hidden="1" customHeight="1" thickTop="1" thickBot="1" x14ac:dyDescent="0.45">
      <c r="G144" s="199"/>
      <c r="H144" s="238"/>
      <c r="I144" s="190"/>
      <c r="J144" s="193"/>
      <c r="K144" s="193"/>
      <c r="L144" s="193"/>
      <c r="M144" s="193"/>
      <c r="N144" s="193"/>
      <c r="O144" s="193"/>
      <c r="P144" s="193"/>
      <c r="Q144" s="193"/>
      <c r="R144" s="193"/>
      <c r="S144" s="193"/>
      <c r="T144" s="90"/>
      <c r="U144" s="95" t="str">
        <f t="shared" si="114"/>
        <v>Type_2</v>
      </c>
      <c r="V144" s="254"/>
      <c r="W144" s="255" t="e">
        <f t="shared" ca="1" si="115"/>
        <v>#N/A</v>
      </c>
      <c r="X144" s="255"/>
      <c r="Y144" s="47" t="e">
        <f t="shared" ca="1" si="116"/>
        <v>#N/A</v>
      </c>
      <c r="Z144" s="47" t="e">
        <f t="shared" ca="1" si="117"/>
        <v>#N/A</v>
      </c>
      <c r="AA144" s="47"/>
      <c r="AB144" s="82" t="str">
        <f t="shared" si="103"/>
        <v>he</v>
      </c>
      <c r="AC144" s="82" t="str">
        <f t="shared" si="104"/>
        <v>He</v>
      </c>
      <c r="AD144" s="82" t="str">
        <f t="shared" si="105"/>
        <v>his</v>
      </c>
      <c r="AE144" s="83" t="str">
        <f t="shared" si="106"/>
        <v>His</v>
      </c>
      <c r="AF144" s="94"/>
      <c r="AG144" s="94"/>
      <c r="AH144" s="191" t="s">
        <v>26</v>
      </c>
      <c r="AI144" s="84" t="e">
        <f>HLOOKUP(Report!AH144,Person!$H$2:$L$3,2,FALSE)</f>
        <v>#N/A</v>
      </c>
      <c r="AJ144" s="85" t="e">
        <f t="shared" ca="1" si="118"/>
        <v>#N/A</v>
      </c>
      <c r="AK144" s="86" t="e">
        <f ca="1">IF(AH144=0,"",AJ144+VLOOKUP(AH144,Code!$B$2:$C$6,2,FALSE))</f>
        <v>#N/A</v>
      </c>
      <c r="AL144" s="143" t="e">
        <f ca="1">IF(AH144=0,"",IF(I144="F",G144&amp;" "&amp;VLOOKUP(AK144,Person!D:I,2,FALSE),G144&amp;" "&amp;VLOOKUP(AK144,Person!D:I,4,FALSE)))</f>
        <v>#N/A</v>
      </c>
      <c r="AM144" s="89"/>
      <c r="AN144" s="89"/>
      <c r="AO144" s="89"/>
      <c r="AP144" s="89"/>
      <c r="AQ144" s="89"/>
      <c r="AR144" s="89"/>
      <c r="AS144" s="88"/>
      <c r="AT144" s="189">
        <v>2</v>
      </c>
      <c r="AU144" s="147" t="str">
        <f>VLOOKUP(AT144,Code!$B$51:$D$55,2,FALSE)</f>
        <v>Behaviour_1</v>
      </c>
      <c r="AV144" s="88">
        <f ca="1">RANDBETWEEN(1,VLOOKUP(AT144,Code!$B$51:$D$55,3,FALSE))</f>
        <v>3</v>
      </c>
      <c r="AW144" s="89"/>
      <c r="AX144" s="143" t="str">
        <f t="shared" ca="1" si="107"/>
        <v xml:space="preserve"> He shows good citizenship by assisting other students find errors in their work. This demonstrates secure subject understanding.</v>
      </c>
      <c r="AY144" s="88"/>
      <c r="AZ144" s="88"/>
      <c r="BA144" s="188" t="s">
        <v>26</v>
      </c>
      <c r="BB144" s="84" t="e">
        <f>HLOOKUP(Report!BA144,Homework!$I$2:$L$3,2,FALSE)</f>
        <v>#N/A</v>
      </c>
      <c r="BC144" s="85" t="e">
        <f t="shared" ca="1" si="119"/>
        <v>#N/A</v>
      </c>
      <c r="BD144" s="86" t="e">
        <f ca="1">IF(BA144=0,"",BC144+VLOOKUP(BA144,Code!$B$2:$C$6,2,FALSE))</f>
        <v>#N/A</v>
      </c>
      <c r="BE144" s="86" t="e">
        <f ca="1">IF(AND(VLOOKUP(BD144,Homework!D:J,2,FALSE)="'s ",RIGHT(G144,1)="s"),"' ",IF(VLOOKUP(BD144,Homework!D:J,2,FALSE)="'s ","'s "," "))</f>
        <v>#N/A</v>
      </c>
      <c r="BF144" s="87" t="e">
        <f ca="1">IF(BA144=0,"",IF(I144="F"," "&amp;G144&amp;BE144&amp;VLOOKUP(BD144,Homework!D:J,3,FALSE)," "&amp;G144&amp;BE144&amp;VLOOKUP(BD144,Homework!D:J,5,FALSE)))</f>
        <v>#N/A</v>
      </c>
      <c r="BG144" s="87"/>
      <c r="BH144" s="87"/>
      <c r="BI144" s="87"/>
      <c r="BJ144" s="87"/>
      <c r="BK144" s="87"/>
      <c r="BL144" s="87"/>
      <c r="BM144" s="88"/>
      <c r="BN144" s="88"/>
      <c r="BO144" s="184" t="s">
        <v>26</v>
      </c>
      <c r="BP144" s="185" t="e">
        <f>VLOOKUP(BO144,Code!$B$45:$D$48,2,FALSE)</f>
        <v>#N/A</v>
      </c>
      <c r="BQ144" s="186" t="e">
        <f>VLOOKUP(BO144,Code!$B$45:$D$48,3,FALSE)</f>
        <v>#N/A</v>
      </c>
      <c r="BR144" s="186" t="e">
        <f t="shared" ca="1" si="120"/>
        <v>#N/A</v>
      </c>
      <c r="BS144" s="186"/>
      <c r="BT144" s="187" t="s">
        <v>219</v>
      </c>
      <c r="BU144" s="187" t="s">
        <v>220</v>
      </c>
      <c r="BV144" s="187" t="s">
        <v>225</v>
      </c>
      <c r="BW144" s="195"/>
      <c r="BX144" s="195"/>
      <c r="BY144" s="157" t="str">
        <f t="shared" ca="1" si="121"/>
        <v/>
      </c>
      <c r="BZ144" s="157" t="str">
        <f t="shared" ca="1" si="122"/>
        <v/>
      </c>
      <c r="CA144" s="132" t="str">
        <f t="shared" ca="1" si="108"/>
        <v xml:space="preserve"> </v>
      </c>
      <c r="CB144" s="88"/>
      <c r="CC144" s="124">
        <v>136</v>
      </c>
      <c r="CD144" s="125" t="e">
        <f>HLOOKUP(Report!CC144,Behaviour!$H$2:$K$3,2,FALSE)</f>
        <v>#N/A</v>
      </c>
      <c r="CE144" s="126" t="e">
        <f t="shared" ca="1" si="123"/>
        <v>#N/A</v>
      </c>
      <c r="CF144" s="127" t="e">
        <f ca="1">CE144+VLOOKUP(CC144,Code!$B$2:$C$6,2,FALSE)</f>
        <v>#N/A</v>
      </c>
      <c r="CG144" s="128" t="e">
        <f ca="1">IF(CC144=0,"",IF(I144="F",AC144&amp;" "&amp;VLOOKUP(CF144,Behaviour!D:I,2,FALSE)&amp;" ",AC144&amp;" "&amp;VLOOKUP(CF144,Behaviour!D:I,4,FALSE)&amp;" "))</f>
        <v>#N/A</v>
      </c>
      <c r="CH144" s="89"/>
      <c r="CI144" s="89"/>
      <c r="CJ144" s="266" t="s">
        <v>26</v>
      </c>
      <c r="CK144" s="266"/>
      <c r="CL144" s="89" t="e">
        <f>IF(CJ144=0,"",VLOOKUP(CJ144,Code!$B$59:$D$61,2,FALSE))</f>
        <v>#N/A</v>
      </c>
      <c r="CM144" s="89" t="e">
        <f>IF(CJ144=0,"",VLOOKUP(CJ144,Code!$B$59:$D$61,3,FALSE))</f>
        <v>#N/A</v>
      </c>
      <c r="CN144" s="89" t="e">
        <f t="shared" ca="1" si="124"/>
        <v>#N/A</v>
      </c>
      <c r="CO144" s="89" t="e">
        <f t="shared" ca="1" si="109"/>
        <v>#N/A</v>
      </c>
      <c r="CP144" s="89" t="e">
        <f t="shared" ca="1" si="110"/>
        <v>#N/A</v>
      </c>
      <c r="CQ144" s="89" t="e">
        <f t="shared" ca="1" si="125"/>
        <v>#N/A</v>
      </c>
      <c r="CR144" s="89" t="str">
        <f t="shared" ca="1" si="126"/>
        <v/>
      </c>
      <c r="CS144" s="89"/>
      <c r="CT144" s="89"/>
      <c r="CU144" s="89" t="str">
        <f t="shared" ca="1" si="127"/>
        <v/>
      </c>
      <c r="CV144" s="89"/>
      <c r="CW144" s="89"/>
      <c r="CX144" s="183" t="str">
        <f t="shared" ca="1" si="128"/>
        <v/>
      </c>
      <c r="CY144" s="22" t="e">
        <f t="shared" ca="1" si="129"/>
        <v>#VALUE!</v>
      </c>
      <c r="CZ144" s="22"/>
      <c r="DA144" s="22"/>
      <c r="DB144" s="182" t="s">
        <v>26</v>
      </c>
      <c r="DC144" s="108" t="e">
        <f t="shared" ca="1" si="130"/>
        <v>#VALUE!</v>
      </c>
      <c r="DD144" s="112" t="e">
        <f ca="1">VLOOKUP(Report!DC144,Code!$B$24:$C$32,2,FALSE)</f>
        <v>#VALUE!</v>
      </c>
      <c r="DE144" s="108" t="e">
        <f ca="1">VLOOKUP(Report!DC144,Code!$B$24:$D$32,3,FALSE)</f>
        <v>#VALUE!</v>
      </c>
      <c r="DF144" s="108" t="e">
        <f t="shared" ca="1" si="131"/>
        <v>#VALUE!</v>
      </c>
      <c r="DG144" s="108" t="e">
        <f t="shared" ca="1" si="111"/>
        <v>#VALUE!</v>
      </c>
      <c r="DH144" s="169" t="e">
        <f t="shared" ca="1" si="112"/>
        <v>#VALUE!</v>
      </c>
      <c r="DI144" s="170"/>
      <c r="DJ144" s="170"/>
      <c r="DK144" s="170"/>
      <c r="DL144" s="170"/>
      <c r="DM144" s="88"/>
      <c r="DN144" s="88"/>
      <c r="DO144" s="177" t="s">
        <v>26</v>
      </c>
      <c r="DP144" s="178" t="e">
        <f>VLOOKUP(Report!DO144,Code!$B$40:$D$42,2,FALSE)</f>
        <v>#N/A</v>
      </c>
      <c r="DQ144" s="179" t="e">
        <f>VLOOKUP(Report!DO144,Code!$B$40:$D$42,3,FALSE)</f>
        <v>#N/A</v>
      </c>
      <c r="DR144" s="180" t="e">
        <f t="shared" ca="1" si="132"/>
        <v>#N/A</v>
      </c>
      <c r="DS144" s="221"/>
      <c r="DT144" s="222" t="e">
        <f t="shared" ca="1" si="133"/>
        <v>#N/A</v>
      </c>
      <c r="DU144" s="181" t="s">
        <v>208</v>
      </c>
      <c r="DV144" s="181" t="s">
        <v>208</v>
      </c>
      <c r="DW144" s="181" t="s">
        <v>208</v>
      </c>
      <c r="DX144" s="115" t="str">
        <f t="shared" si="134"/>
        <v/>
      </c>
      <c r="DY144" s="115"/>
      <c r="DZ144" s="115"/>
      <c r="EA144" s="115"/>
      <c r="EB144" s="98"/>
      <c r="EC144" s="98" t="str">
        <f t="shared" si="113"/>
        <v/>
      </c>
      <c r="ED144" s="192" t="str">
        <f t="shared" si="135"/>
        <v/>
      </c>
    </row>
    <row r="145" spans="7:134" s="223" customFormat="1" ht="115.5" hidden="1" customHeight="1" thickTop="1" thickBot="1" x14ac:dyDescent="0.45">
      <c r="G145" s="199"/>
      <c r="H145" s="238"/>
      <c r="I145" s="190"/>
      <c r="J145" s="193"/>
      <c r="K145" s="193"/>
      <c r="L145" s="193"/>
      <c r="M145" s="193"/>
      <c r="N145" s="193"/>
      <c r="O145" s="193"/>
      <c r="P145" s="193"/>
      <c r="Q145" s="193"/>
      <c r="R145" s="193"/>
      <c r="S145" s="193"/>
      <c r="T145" s="90"/>
      <c r="U145" s="95" t="str">
        <f t="shared" si="114"/>
        <v>Type_2</v>
      </c>
      <c r="V145" s="254"/>
      <c r="W145" s="255" t="e">
        <f t="shared" ca="1" si="115"/>
        <v>#N/A</v>
      </c>
      <c r="X145" s="255"/>
      <c r="Y145" s="47" t="e">
        <f t="shared" ca="1" si="116"/>
        <v>#N/A</v>
      </c>
      <c r="Z145" s="47" t="e">
        <f t="shared" ca="1" si="117"/>
        <v>#N/A</v>
      </c>
      <c r="AA145" s="47"/>
      <c r="AB145" s="82" t="str">
        <f t="shared" si="103"/>
        <v>he</v>
      </c>
      <c r="AC145" s="82" t="str">
        <f t="shared" si="104"/>
        <v>He</v>
      </c>
      <c r="AD145" s="82" t="str">
        <f t="shared" si="105"/>
        <v>his</v>
      </c>
      <c r="AE145" s="83" t="str">
        <f t="shared" si="106"/>
        <v>His</v>
      </c>
      <c r="AF145" s="94"/>
      <c r="AG145" s="94"/>
      <c r="AH145" s="191" t="s">
        <v>26</v>
      </c>
      <c r="AI145" s="84" t="e">
        <f>HLOOKUP(Report!AH145,Person!$H$2:$L$3,2,FALSE)</f>
        <v>#N/A</v>
      </c>
      <c r="AJ145" s="85" t="e">
        <f t="shared" ca="1" si="118"/>
        <v>#N/A</v>
      </c>
      <c r="AK145" s="86" t="e">
        <f ca="1">IF(AH145=0,"",AJ145+VLOOKUP(AH145,Code!$B$2:$C$6,2,FALSE))</f>
        <v>#N/A</v>
      </c>
      <c r="AL145" s="143" t="e">
        <f ca="1">IF(AH145=0,"",IF(I145="F",G145&amp;" "&amp;VLOOKUP(AK145,Person!D:I,2,FALSE),G145&amp;" "&amp;VLOOKUP(AK145,Person!D:I,4,FALSE)))</f>
        <v>#N/A</v>
      </c>
      <c r="AM145" s="89"/>
      <c r="AN145" s="89"/>
      <c r="AO145" s="89"/>
      <c r="AP145" s="89"/>
      <c r="AQ145" s="89"/>
      <c r="AR145" s="89"/>
      <c r="AS145" s="88"/>
      <c r="AT145" s="189">
        <v>2</v>
      </c>
      <c r="AU145" s="147" t="str">
        <f>VLOOKUP(AT145,Code!$B$51:$D$55,2,FALSE)</f>
        <v>Behaviour_1</v>
      </c>
      <c r="AV145" s="88">
        <f ca="1">RANDBETWEEN(1,VLOOKUP(AT145,Code!$B$51:$D$55,3,FALSE))</f>
        <v>3</v>
      </c>
      <c r="AW145" s="89"/>
      <c r="AX145" s="143" t="str">
        <f t="shared" ca="1" si="107"/>
        <v xml:space="preserve"> He shows good citizenship by assisting other students find errors in their work. This demonstrates secure subject understanding.</v>
      </c>
      <c r="AY145" s="88"/>
      <c r="AZ145" s="88"/>
      <c r="BA145" s="188" t="s">
        <v>26</v>
      </c>
      <c r="BB145" s="84" t="e">
        <f>HLOOKUP(Report!BA145,Homework!$I$2:$L$3,2,FALSE)</f>
        <v>#N/A</v>
      </c>
      <c r="BC145" s="85" t="e">
        <f t="shared" ca="1" si="119"/>
        <v>#N/A</v>
      </c>
      <c r="BD145" s="86" t="e">
        <f ca="1">IF(BA145=0,"",BC145+VLOOKUP(BA145,Code!$B$2:$C$6,2,FALSE))</f>
        <v>#N/A</v>
      </c>
      <c r="BE145" s="86" t="e">
        <f ca="1">IF(AND(VLOOKUP(BD145,Homework!D:J,2,FALSE)="'s ",RIGHT(G145,1)="s"),"' ",IF(VLOOKUP(BD145,Homework!D:J,2,FALSE)="'s ","'s "," "))</f>
        <v>#N/A</v>
      </c>
      <c r="BF145" s="87" t="e">
        <f ca="1">IF(BA145=0,"",IF(I145="F"," "&amp;G145&amp;BE145&amp;VLOOKUP(BD145,Homework!D:J,3,FALSE)," "&amp;G145&amp;BE145&amp;VLOOKUP(BD145,Homework!D:J,5,FALSE)))</f>
        <v>#N/A</v>
      </c>
      <c r="BG145" s="87"/>
      <c r="BH145" s="87"/>
      <c r="BI145" s="87"/>
      <c r="BJ145" s="87"/>
      <c r="BK145" s="87"/>
      <c r="BL145" s="87"/>
      <c r="BM145" s="88"/>
      <c r="BN145" s="88"/>
      <c r="BO145" s="184" t="s">
        <v>26</v>
      </c>
      <c r="BP145" s="185" t="e">
        <f>VLOOKUP(BO145,Code!$B$45:$D$48,2,FALSE)</f>
        <v>#N/A</v>
      </c>
      <c r="BQ145" s="186" t="e">
        <f>VLOOKUP(BO145,Code!$B$45:$D$48,3,FALSE)</f>
        <v>#N/A</v>
      </c>
      <c r="BR145" s="186" t="e">
        <f t="shared" ca="1" si="120"/>
        <v>#N/A</v>
      </c>
      <c r="BS145" s="186"/>
      <c r="BT145" s="187" t="s">
        <v>219</v>
      </c>
      <c r="BU145" s="187" t="s">
        <v>220</v>
      </c>
      <c r="BV145" s="187" t="s">
        <v>225</v>
      </c>
      <c r="BW145" s="195"/>
      <c r="BX145" s="195"/>
      <c r="BY145" s="157" t="str">
        <f t="shared" ca="1" si="121"/>
        <v/>
      </c>
      <c r="BZ145" s="157" t="str">
        <f t="shared" ca="1" si="122"/>
        <v/>
      </c>
      <c r="CA145" s="132" t="str">
        <f t="shared" ca="1" si="108"/>
        <v xml:space="preserve"> </v>
      </c>
      <c r="CB145" s="88"/>
      <c r="CC145" s="124">
        <v>137</v>
      </c>
      <c r="CD145" s="125" t="e">
        <f>HLOOKUP(Report!CC145,Behaviour!$H$2:$K$3,2,FALSE)</f>
        <v>#N/A</v>
      </c>
      <c r="CE145" s="126" t="e">
        <f t="shared" ca="1" si="123"/>
        <v>#N/A</v>
      </c>
      <c r="CF145" s="127" t="e">
        <f ca="1">CE145+VLOOKUP(CC145,Code!$B$2:$C$6,2,FALSE)</f>
        <v>#N/A</v>
      </c>
      <c r="CG145" s="128" t="e">
        <f ca="1">IF(CC145=0,"",IF(I145="F",AC145&amp;" "&amp;VLOOKUP(CF145,Behaviour!D:I,2,FALSE)&amp;" ",AC145&amp;" "&amp;VLOOKUP(CF145,Behaviour!D:I,4,FALSE)&amp;" "))</f>
        <v>#N/A</v>
      </c>
      <c r="CH145" s="89"/>
      <c r="CI145" s="89"/>
      <c r="CJ145" s="266" t="s">
        <v>26</v>
      </c>
      <c r="CK145" s="266"/>
      <c r="CL145" s="89" t="e">
        <f>IF(CJ145=0,"",VLOOKUP(CJ145,Code!$B$59:$D$61,2,FALSE))</f>
        <v>#N/A</v>
      </c>
      <c r="CM145" s="89" t="e">
        <f>IF(CJ145=0,"",VLOOKUP(CJ145,Code!$B$59:$D$61,3,FALSE))</f>
        <v>#N/A</v>
      </c>
      <c r="CN145" s="89" t="e">
        <f t="shared" ca="1" si="124"/>
        <v>#N/A</v>
      </c>
      <c r="CO145" s="89" t="e">
        <f t="shared" ca="1" si="109"/>
        <v>#N/A</v>
      </c>
      <c r="CP145" s="89" t="e">
        <f t="shared" ca="1" si="110"/>
        <v>#N/A</v>
      </c>
      <c r="CQ145" s="89" t="e">
        <f t="shared" ca="1" si="125"/>
        <v>#N/A</v>
      </c>
      <c r="CR145" s="89" t="str">
        <f t="shared" ca="1" si="126"/>
        <v/>
      </c>
      <c r="CS145" s="89"/>
      <c r="CT145" s="89"/>
      <c r="CU145" s="89" t="str">
        <f t="shared" ca="1" si="127"/>
        <v/>
      </c>
      <c r="CV145" s="89"/>
      <c r="CW145" s="89"/>
      <c r="CX145" s="183" t="str">
        <f t="shared" ca="1" si="128"/>
        <v/>
      </c>
      <c r="CY145" s="22" t="e">
        <f t="shared" ca="1" si="129"/>
        <v>#VALUE!</v>
      </c>
      <c r="CZ145" s="22"/>
      <c r="DA145" s="22"/>
      <c r="DB145" s="182" t="s">
        <v>26</v>
      </c>
      <c r="DC145" s="108" t="e">
        <f t="shared" ca="1" si="130"/>
        <v>#VALUE!</v>
      </c>
      <c r="DD145" s="112" t="e">
        <f ca="1">VLOOKUP(Report!DC145,Code!$B$24:$C$32,2,FALSE)</f>
        <v>#VALUE!</v>
      </c>
      <c r="DE145" s="108" t="e">
        <f ca="1">VLOOKUP(Report!DC145,Code!$B$24:$D$32,3,FALSE)</f>
        <v>#VALUE!</v>
      </c>
      <c r="DF145" s="108" t="e">
        <f t="shared" ca="1" si="131"/>
        <v>#VALUE!</v>
      </c>
      <c r="DG145" s="108" t="e">
        <f t="shared" ca="1" si="111"/>
        <v>#VALUE!</v>
      </c>
      <c r="DH145" s="169" t="e">
        <f t="shared" ca="1" si="112"/>
        <v>#VALUE!</v>
      </c>
      <c r="DI145" s="170"/>
      <c r="DJ145" s="170"/>
      <c r="DK145" s="170"/>
      <c r="DL145" s="170"/>
      <c r="DM145" s="88"/>
      <c r="DN145" s="88"/>
      <c r="DO145" s="177" t="s">
        <v>26</v>
      </c>
      <c r="DP145" s="178" t="e">
        <f>VLOOKUP(Report!DO145,Code!$B$40:$D$42,2,FALSE)</f>
        <v>#N/A</v>
      </c>
      <c r="DQ145" s="179" t="e">
        <f>VLOOKUP(Report!DO145,Code!$B$40:$D$42,3,FALSE)</f>
        <v>#N/A</v>
      </c>
      <c r="DR145" s="180" t="e">
        <f t="shared" ca="1" si="132"/>
        <v>#N/A</v>
      </c>
      <c r="DS145" s="221"/>
      <c r="DT145" s="222" t="e">
        <f t="shared" ca="1" si="133"/>
        <v>#N/A</v>
      </c>
      <c r="DU145" s="181" t="s">
        <v>208</v>
      </c>
      <c r="DV145" s="181" t="s">
        <v>208</v>
      </c>
      <c r="DW145" s="181" t="s">
        <v>208</v>
      </c>
      <c r="DX145" s="115" t="str">
        <f t="shared" si="134"/>
        <v/>
      </c>
      <c r="DY145" s="115"/>
      <c r="DZ145" s="115"/>
      <c r="EA145" s="115"/>
      <c r="EB145" s="98"/>
      <c r="EC145" s="98" t="str">
        <f t="shared" si="113"/>
        <v/>
      </c>
      <c r="ED145" s="192" t="str">
        <f t="shared" si="135"/>
        <v/>
      </c>
    </row>
    <row r="146" spans="7:134" s="223" customFormat="1" ht="115.5" hidden="1" customHeight="1" thickTop="1" thickBot="1" x14ac:dyDescent="0.45">
      <c r="G146" s="199"/>
      <c r="H146" s="238"/>
      <c r="I146" s="190"/>
      <c r="J146" s="193"/>
      <c r="K146" s="193"/>
      <c r="L146" s="193"/>
      <c r="M146" s="193"/>
      <c r="N146" s="193"/>
      <c r="O146" s="193"/>
      <c r="P146" s="193"/>
      <c r="Q146" s="193"/>
      <c r="R146" s="193"/>
      <c r="S146" s="193"/>
      <c r="T146" s="90"/>
      <c r="U146" s="95" t="str">
        <f t="shared" si="114"/>
        <v>Type_2</v>
      </c>
      <c r="V146" s="254"/>
      <c r="W146" s="255" t="e">
        <f t="shared" ca="1" si="115"/>
        <v>#N/A</v>
      </c>
      <c r="X146" s="255"/>
      <c r="Y146" s="47" t="e">
        <f t="shared" ca="1" si="116"/>
        <v>#N/A</v>
      </c>
      <c r="Z146" s="47" t="e">
        <f t="shared" ca="1" si="117"/>
        <v>#N/A</v>
      </c>
      <c r="AA146" s="47"/>
      <c r="AB146" s="82" t="str">
        <f t="shared" si="103"/>
        <v>he</v>
      </c>
      <c r="AC146" s="82" t="str">
        <f t="shared" si="104"/>
        <v>He</v>
      </c>
      <c r="AD146" s="82" t="str">
        <f t="shared" si="105"/>
        <v>his</v>
      </c>
      <c r="AE146" s="83" t="str">
        <f t="shared" si="106"/>
        <v>His</v>
      </c>
      <c r="AF146" s="94"/>
      <c r="AG146" s="94"/>
      <c r="AH146" s="191" t="s">
        <v>26</v>
      </c>
      <c r="AI146" s="84" t="e">
        <f>HLOOKUP(Report!AH146,Person!$H$2:$L$3,2,FALSE)</f>
        <v>#N/A</v>
      </c>
      <c r="AJ146" s="85" t="e">
        <f t="shared" ca="1" si="118"/>
        <v>#N/A</v>
      </c>
      <c r="AK146" s="86" t="e">
        <f ca="1">IF(AH146=0,"",AJ146+VLOOKUP(AH146,Code!$B$2:$C$6,2,FALSE))</f>
        <v>#N/A</v>
      </c>
      <c r="AL146" s="143" t="e">
        <f ca="1">IF(AH146=0,"",IF(I146="F",G146&amp;" "&amp;VLOOKUP(AK146,Person!D:I,2,FALSE),G146&amp;" "&amp;VLOOKUP(AK146,Person!D:I,4,FALSE)))</f>
        <v>#N/A</v>
      </c>
      <c r="AM146" s="89"/>
      <c r="AN146" s="89"/>
      <c r="AO146" s="89"/>
      <c r="AP146" s="89"/>
      <c r="AQ146" s="89"/>
      <c r="AR146" s="89"/>
      <c r="AS146" s="88"/>
      <c r="AT146" s="189">
        <v>2</v>
      </c>
      <c r="AU146" s="147" t="str">
        <f>VLOOKUP(AT146,Code!$B$51:$D$55,2,FALSE)</f>
        <v>Behaviour_1</v>
      </c>
      <c r="AV146" s="88">
        <f ca="1">RANDBETWEEN(1,VLOOKUP(AT146,Code!$B$51:$D$55,3,FALSE))</f>
        <v>2</v>
      </c>
      <c r="AW146" s="89"/>
      <c r="AX146" s="143" t="str">
        <f t="shared" ca="1" si="107"/>
        <v xml:space="preserve"> He shows good citizenship by assisting other students to correct their work. This demonstrates secure subject understanding.</v>
      </c>
      <c r="AY146" s="88"/>
      <c r="AZ146" s="88"/>
      <c r="BA146" s="188" t="s">
        <v>26</v>
      </c>
      <c r="BB146" s="84" t="e">
        <f>HLOOKUP(Report!BA146,Homework!$I$2:$L$3,2,FALSE)</f>
        <v>#N/A</v>
      </c>
      <c r="BC146" s="85" t="e">
        <f t="shared" ca="1" si="119"/>
        <v>#N/A</v>
      </c>
      <c r="BD146" s="86" t="e">
        <f ca="1">IF(BA146=0,"",BC146+VLOOKUP(BA146,Code!$B$2:$C$6,2,FALSE))</f>
        <v>#N/A</v>
      </c>
      <c r="BE146" s="86" t="e">
        <f ca="1">IF(AND(VLOOKUP(BD146,Homework!D:J,2,FALSE)="'s ",RIGHT(G146,1)="s"),"' ",IF(VLOOKUP(BD146,Homework!D:J,2,FALSE)="'s ","'s "," "))</f>
        <v>#N/A</v>
      </c>
      <c r="BF146" s="87" t="e">
        <f ca="1">IF(BA146=0,"",IF(I146="F"," "&amp;G146&amp;BE146&amp;VLOOKUP(BD146,Homework!D:J,3,FALSE)," "&amp;G146&amp;BE146&amp;VLOOKUP(BD146,Homework!D:J,5,FALSE)))</f>
        <v>#N/A</v>
      </c>
      <c r="BG146" s="87"/>
      <c r="BH146" s="87"/>
      <c r="BI146" s="87"/>
      <c r="BJ146" s="87"/>
      <c r="BK146" s="87"/>
      <c r="BL146" s="87"/>
      <c r="BM146" s="88"/>
      <c r="BN146" s="88"/>
      <c r="BO146" s="184" t="s">
        <v>26</v>
      </c>
      <c r="BP146" s="185" t="e">
        <f>VLOOKUP(BO146,Code!$B$45:$D$48,2,FALSE)</f>
        <v>#N/A</v>
      </c>
      <c r="BQ146" s="186" t="e">
        <f>VLOOKUP(BO146,Code!$B$45:$D$48,3,FALSE)</f>
        <v>#N/A</v>
      </c>
      <c r="BR146" s="186" t="e">
        <f t="shared" ca="1" si="120"/>
        <v>#N/A</v>
      </c>
      <c r="BS146" s="186"/>
      <c r="BT146" s="187" t="s">
        <v>219</v>
      </c>
      <c r="BU146" s="187" t="s">
        <v>220</v>
      </c>
      <c r="BV146" s="187" t="s">
        <v>225</v>
      </c>
      <c r="BW146" s="195"/>
      <c r="BX146" s="195"/>
      <c r="BY146" s="157" t="str">
        <f t="shared" ca="1" si="121"/>
        <v/>
      </c>
      <c r="BZ146" s="157" t="str">
        <f t="shared" ca="1" si="122"/>
        <v/>
      </c>
      <c r="CA146" s="132" t="str">
        <f t="shared" ca="1" si="108"/>
        <v xml:space="preserve"> </v>
      </c>
      <c r="CB146" s="88"/>
      <c r="CC146" s="124">
        <v>138</v>
      </c>
      <c r="CD146" s="125" t="e">
        <f>HLOOKUP(Report!CC146,Behaviour!$H$2:$K$3,2,FALSE)</f>
        <v>#N/A</v>
      </c>
      <c r="CE146" s="126" t="e">
        <f t="shared" ca="1" si="123"/>
        <v>#N/A</v>
      </c>
      <c r="CF146" s="127" t="e">
        <f ca="1">CE146+VLOOKUP(CC146,Code!$B$2:$C$6,2,FALSE)</f>
        <v>#N/A</v>
      </c>
      <c r="CG146" s="128" t="e">
        <f ca="1">IF(CC146=0,"",IF(I146="F",AC146&amp;" "&amp;VLOOKUP(CF146,Behaviour!D:I,2,FALSE)&amp;" ",AC146&amp;" "&amp;VLOOKUP(CF146,Behaviour!D:I,4,FALSE)&amp;" "))</f>
        <v>#N/A</v>
      </c>
      <c r="CH146" s="89"/>
      <c r="CI146" s="89"/>
      <c r="CJ146" s="266" t="s">
        <v>26</v>
      </c>
      <c r="CK146" s="266"/>
      <c r="CL146" s="89" t="e">
        <f>IF(CJ146=0,"",VLOOKUP(CJ146,Code!$B$59:$D$61,2,FALSE))</f>
        <v>#N/A</v>
      </c>
      <c r="CM146" s="89" t="e">
        <f>IF(CJ146=0,"",VLOOKUP(CJ146,Code!$B$59:$D$61,3,FALSE))</f>
        <v>#N/A</v>
      </c>
      <c r="CN146" s="89" t="e">
        <f t="shared" ca="1" si="124"/>
        <v>#N/A</v>
      </c>
      <c r="CO146" s="89" t="e">
        <f t="shared" ca="1" si="109"/>
        <v>#N/A</v>
      </c>
      <c r="CP146" s="89" t="e">
        <f t="shared" ca="1" si="110"/>
        <v>#N/A</v>
      </c>
      <c r="CQ146" s="89" t="e">
        <f t="shared" ca="1" si="125"/>
        <v>#N/A</v>
      </c>
      <c r="CR146" s="89" t="str">
        <f t="shared" ca="1" si="126"/>
        <v/>
      </c>
      <c r="CS146" s="89"/>
      <c r="CT146" s="89"/>
      <c r="CU146" s="89" t="str">
        <f t="shared" ca="1" si="127"/>
        <v/>
      </c>
      <c r="CV146" s="89"/>
      <c r="CW146" s="89"/>
      <c r="CX146" s="183" t="str">
        <f t="shared" ca="1" si="128"/>
        <v/>
      </c>
      <c r="CY146" s="22" t="e">
        <f t="shared" ca="1" si="129"/>
        <v>#VALUE!</v>
      </c>
      <c r="CZ146" s="22"/>
      <c r="DA146" s="22"/>
      <c r="DB146" s="182" t="s">
        <v>26</v>
      </c>
      <c r="DC146" s="108" t="e">
        <f t="shared" ca="1" si="130"/>
        <v>#VALUE!</v>
      </c>
      <c r="DD146" s="112" t="e">
        <f ca="1">VLOOKUP(Report!DC146,Code!$B$24:$C$32,2,FALSE)</f>
        <v>#VALUE!</v>
      </c>
      <c r="DE146" s="108" t="e">
        <f ca="1">VLOOKUP(Report!DC146,Code!$B$24:$D$32,3,FALSE)</f>
        <v>#VALUE!</v>
      </c>
      <c r="DF146" s="108" t="e">
        <f t="shared" ca="1" si="131"/>
        <v>#VALUE!</v>
      </c>
      <c r="DG146" s="108" t="e">
        <f t="shared" ca="1" si="111"/>
        <v>#VALUE!</v>
      </c>
      <c r="DH146" s="169" t="e">
        <f t="shared" ca="1" si="112"/>
        <v>#VALUE!</v>
      </c>
      <c r="DI146" s="170"/>
      <c r="DJ146" s="170"/>
      <c r="DK146" s="170"/>
      <c r="DL146" s="170"/>
      <c r="DM146" s="88"/>
      <c r="DN146" s="88"/>
      <c r="DO146" s="177" t="s">
        <v>26</v>
      </c>
      <c r="DP146" s="178" t="e">
        <f>VLOOKUP(Report!DO146,Code!$B$40:$D$42,2,FALSE)</f>
        <v>#N/A</v>
      </c>
      <c r="DQ146" s="179" t="e">
        <f>VLOOKUP(Report!DO146,Code!$B$40:$D$42,3,FALSE)</f>
        <v>#N/A</v>
      </c>
      <c r="DR146" s="180" t="e">
        <f t="shared" ca="1" si="132"/>
        <v>#N/A</v>
      </c>
      <c r="DS146" s="221"/>
      <c r="DT146" s="222" t="e">
        <f t="shared" ca="1" si="133"/>
        <v>#N/A</v>
      </c>
      <c r="DU146" s="181" t="s">
        <v>208</v>
      </c>
      <c r="DV146" s="181" t="s">
        <v>208</v>
      </c>
      <c r="DW146" s="181" t="s">
        <v>208</v>
      </c>
      <c r="DX146" s="115" t="str">
        <f t="shared" si="134"/>
        <v/>
      </c>
      <c r="DY146" s="115"/>
      <c r="DZ146" s="115"/>
      <c r="EA146" s="115"/>
      <c r="EB146" s="98"/>
      <c r="EC146" s="98" t="str">
        <f t="shared" si="113"/>
        <v/>
      </c>
      <c r="ED146" s="192" t="str">
        <f t="shared" si="135"/>
        <v/>
      </c>
    </row>
    <row r="147" spans="7:134" s="223" customFormat="1" ht="115.5" hidden="1" customHeight="1" thickTop="1" thickBot="1" x14ac:dyDescent="0.45">
      <c r="G147" s="199"/>
      <c r="H147" s="238"/>
      <c r="I147" s="190"/>
      <c r="J147" s="193"/>
      <c r="K147" s="193"/>
      <c r="L147" s="193"/>
      <c r="M147" s="193"/>
      <c r="N147" s="193"/>
      <c r="O147" s="193"/>
      <c r="P147" s="193"/>
      <c r="Q147" s="193"/>
      <c r="R147" s="193"/>
      <c r="S147" s="193"/>
      <c r="T147" s="90"/>
      <c r="U147" s="95" t="str">
        <f t="shared" si="114"/>
        <v>Type_2</v>
      </c>
      <c r="V147" s="254"/>
      <c r="W147" s="255" t="e">
        <f t="shared" ca="1" si="115"/>
        <v>#N/A</v>
      </c>
      <c r="X147" s="255"/>
      <c r="Y147" s="47" t="e">
        <f t="shared" ca="1" si="116"/>
        <v>#N/A</v>
      </c>
      <c r="Z147" s="47" t="e">
        <f t="shared" ca="1" si="117"/>
        <v>#N/A</v>
      </c>
      <c r="AA147" s="47"/>
      <c r="AB147" s="82" t="str">
        <f t="shared" si="103"/>
        <v>he</v>
      </c>
      <c r="AC147" s="82" t="str">
        <f t="shared" si="104"/>
        <v>He</v>
      </c>
      <c r="AD147" s="82" t="str">
        <f t="shared" si="105"/>
        <v>his</v>
      </c>
      <c r="AE147" s="83" t="str">
        <f t="shared" si="106"/>
        <v>His</v>
      </c>
      <c r="AF147" s="94"/>
      <c r="AG147" s="94"/>
      <c r="AH147" s="191" t="s">
        <v>26</v>
      </c>
      <c r="AI147" s="84" t="e">
        <f>HLOOKUP(Report!AH147,Person!$H$2:$L$3,2,FALSE)</f>
        <v>#N/A</v>
      </c>
      <c r="AJ147" s="85" t="e">
        <f t="shared" ca="1" si="118"/>
        <v>#N/A</v>
      </c>
      <c r="AK147" s="86" t="e">
        <f ca="1">IF(AH147=0,"",AJ147+VLOOKUP(AH147,Code!$B$2:$C$6,2,FALSE))</f>
        <v>#N/A</v>
      </c>
      <c r="AL147" s="143" t="e">
        <f ca="1">IF(AH147=0,"",IF(I147="F",G147&amp;" "&amp;VLOOKUP(AK147,Person!D:I,2,FALSE),G147&amp;" "&amp;VLOOKUP(AK147,Person!D:I,4,FALSE)))</f>
        <v>#N/A</v>
      </c>
      <c r="AM147" s="89"/>
      <c r="AN147" s="89"/>
      <c r="AO147" s="89"/>
      <c r="AP147" s="89"/>
      <c r="AQ147" s="89"/>
      <c r="AR147" s="89"/>
      <c r="AS147" s="88"/>
      <c r="AT147" s="189">
        <v>2</v>
      </c>
      <c r="AU147" s="147" t="str">
        <f>VLOOKUP(AT147,Code!$B$51:$D$55,2,FALSE)</f>
        <v>Behaviour_1</v>
      </c>
      <c r="AV147" s="88">
        <f ca="1">RANDBETWEEN(1,VLOOKUP(AT147,Code!$B$51:$D$55,3,FALSE))</f>
        <v>3</v>
      </c>
      <c r="AW147" s="89"/>
      <c r="AX147" s="143" t="str">
        <f t="shared" ca="1" si="107"/>
        <v xml:space="preserve"> He shows good citizenship by assisting other students find errors in their work. This demonstrates secure subject understanding.</v>
      </c>
      <c r="AY147" s="88"/>
      <c r="AZ147" s="88"/>
      <c r="BA147" s="188" t="s">
        <v>26</v>
      </c>
      <c r="BB147" s="84" t="e">
        <f>HLOOKUP(Report!BA147,Homework!$I$2:$L$3,2,FALSE)</f>
        <v>#N/A</v>
      </c>
      <c r="BC147" s="85" t="e">
        <f t="shared" ca="1" si="119"/>
        <v>#N/A</v>
      </c>
      <c r="BD147" s="86" t="e">
        <f ca="1">IF(BA147=0,"",BC147+VLOOKUP(BA147,Code!$B$2:$C$6,2,FALSE))</f>
        <v>#N/A</v>
      </c>
      <c r="BE147" s="86" t="e">
        <f ca="1">IF(AND(VLOOKUP(BD147,Homework!D:J,2,FALSE)="'s ",RIGHT(G147,1)="s"),"' ",IF(VLOOKUP(BD147,Homework!D:J,2,FALSE)="'s ","'s "," "))</f>
        <v>#N/A</v>
      </c>
      <c r="BF147" s="87" t="e">
        <f ca="1">IF(BA147=0,"",IF(I147="F"," "&amp;G147&amp;BE147&amp;VLOOKUP(BD147,Homework!D:J,3,FALSE)," "&amp;G147&amp;BE147&amp;VLOOKUP(BD147,Homework!D:J,5,FALSE)))</f>
        <v>#N/A</v>
      </c>
      <c r="BG147" s="87"/>
      <c r="BH147" s="87"/>
      <c r="BI147" s="87"/>
      <c r="BJ147" s="87"/>
      <c r="BK147" s="87"/>
      <c r="BL147" s="87"/>
      <c r="BM147" s="88"/>
      <c r="BN147" s="88"/>
      <c r="BO147" s="184" t="s">
        <v>26</v>
      </c>
      <c r="BP147" s="185" t="e">
        <f>VLOOKUP(BO147,Code!$B$45:$D$48,2,FALSE)</f>
        <v>#N/A</v>
      </c>
      <c r="BQ147" s="186" t="e">
        <f>VLOOKUP(BO147,Code!$B$45:$D$48,3,FALSE)</f>
        <v>#N/A</v>
      </c>
      <c r="BR147" s="186" t="e">
        <f t="shared" ca="1" si="120"/>
        <v>#N/A</v>
      </c>
      <c r="BS147" s="186"/>
      <c r="BT147" s="187" t="s">
        <v>219</v>
      </c>
      <c r="BU147" s="187" t="s">
        <v>220</v>
      </c>
      <c r="BV147" s="187" t="s">
        <v>225</v>
      </c>
      <c r="BW147" s="195"/>
      <c r="BX147" s="195"/>
      <c r="BY147" s="157" t="str">
        <f t="shared" ca="1" si="121"/>
        <v/>
      </c>
      <c r="BZ147" s="157" t="str">
        <f t="shared" ca="1" si="122"/>
        <v/>
      </c>
      <c r="CA147" s="132" t="str">
        <f t="shared" ca="1" si="108"/>
        <v xml:space="preserve"> </v>
      </c>
      <c r="CB147" s="88"/>
      <c r="CC147" s="124">
        <v>139</v>
      </c>
      <c r="CD147" s="125" t="e">
        <f>HLOOKUP(Report!CC147,Behaviour!$H$2:$K$3,2,FALSE)</f>
        <v>#N/A</v>
      </c>
      <c r="CE147" s="126" t="e">
        <f t="shared" ca="1" si="123"/>
        <v>#N/A</v>
      </c>
      <c r="CF147" s="127" t="e">
        <f ca="1">CE147+VLOOKUP(CC147,Code!$B$2:$C$6,2,FALSE)</f>
        <v>#N/A</v>
      </c>
      <c r="CG147" s="128" t="e">
        <f ca="1">IF(CC147=0,"",IF(I147="F",AC147&amp;" "&amp;VLOOKUP(CF147,Behaviour!D:I,2,FALSE)&amp;" ",AC147&amp;" "&amp;VLOOKUP(CF147,Behaviour!D:I,4,FALSE)&amp;" "))</f>
        <v>#N/A</v>
      </c>
      <c r="CH147" s="89"/>
      <c r="CI147" s="89"/>
      <c r="CJ147" s="266" t="s">
        <v>26</v>
      </c>
      <c r="CK147" s="266"/>
      <c r="CL147" s="89" t="e">
        <f>IF(CJ147=0,"",VLOOKUP(CJ147,Code!$B$59:$D$61,2,FALSE))</f>
        <v>#N/A</v>
      </c>
      <c r="CM147" s="89" t="e">
        <f>IF(CJ147=0,"",VLOOKUP(CJ147,Code!$B$59:$D$61,3,FALSE))</f>
        <v>#N/A</v>
      </c>
      <c r="CN147" s="89" t="e">
        <f t="shared" ca="1" si="124"/>
        <v>#N/A</v>
      </c>
      <c r="CO147" s="89" t="e">
        <f t="shared" ca="1" si="109"/>
        <v>#N/A</v>
      </c>
      <c r="CP147" s="89" t="e">
        <f t="shared" ca="1" si="110"/>
        <v>#N/A</v>
      </c>
      <c r="CQ147" s="89" t="e">
        <f t="shared" ca="1" si="125"/>
        <v>#N/A</v>
      </c>
      <c r="CR147" s="89" t="str">
        <f t="shared" ca="1" si="126"/>
        <v/>
      </c>
      <c r="CS147" s="89"/>
      <c r="CT147" s="89"/>
      <c r="CU147" s="89" t="str">
        <f t="shared" ca="1" si="127"/>
        <v/>
      </c>
      <c r="CV147" s="89"/>
      <c r="CW147" s="89"/>
      <c r="CX147" s="183" t="str">
        <f t="shared" ca="1" si="128"/>
        <v/>
      </c>
      <c r="CY147" s="22" t="e">
        <f t="shared" ca="1" si="129"/>
        <v>#VALUE!</v>
      </c>
      <c r="CZ147" s="22"/>
      <c r="DA147" s="22"/>
      <c r="DB147" s="182" t="s">
        <v>26</v>
      </c>
      <c r="DC147" s="108" t="e">
        <f t="shared" ca="1" si="130"/>
        <v>#VALUE!</v>
      </c>
      <c r="DD147" s="112" t="e">
        <f ca="1">VLOOKUP(Report!DC147,Code!$B$24:$C$32,2,FALSE)</f>
        <v>#VALUE!</v>
      </c>
      <c r="DE147" s="108" t="e">
        <f ca="1">VLOOKUP(Report!DC147,Code!$B$24:$D$32,3,FALSE)</f>
        <v>#VALUE!</v>
      </c>
      <c r="DF147" s="108" t="e">
        <f t="shared" ca="1" si="131"/>
        <v>#VALUE!</v>
      </c>
      <c r="DG147" s="108" t="e">
        <f t="shared" ca="1" si="111"/>
        <v>#VALUE!</v>
      </c>
      <c r="DH147" s="169" t="e">
        <f t="shared" ca="1" si="112"/>
        <v>#VALUE!</v>
      </c>
      <c r="DI147" s="170"/>
      <c r="DJ147" s="170"/>
      <c r="DK147" s="170"/>
      <c r="DL147" s="170"/>
      <c r="DM147" s="88"/>
      <c r="DN147" s="88"/>
      <c r="DO147" s="177" t="s">
        <v>26</v>
      </c>
      <c r="DP147" s="178" t="e">
        <f>VLOOKUP(Report!DO147,Code!$B$40:$D$42,2,FALSE)</f>
        <v>#N/A</v>
      </c>
      <c r="DQ147" s="179" t="e">
        <f>VLOOKUP(Report!DO147,Code!$B$40:$D$42,3,FALSE)</f>
        <v>#N/A</v>
      </c>
      <c r="DR147" s="180" t="e">
        <f t="shared" ca="1" si="132"/>
        <v>#N/A</v>
      </c>
      <c r="DS147" s="221"/>
      <c r="DT147" s="222" t="e">
        <f t="shared" ca="1" si="133"/>
        <v>#N/A</v>
      </c>
      <c r="DU147" s="181" t="s">
        <v>208</v>
      </c>
      <c r="DV147" s="181" t="s">
        <v>208</v>
      </c>
      <c r="DW147" s="181" t="s">
        <v>208</v>
      </c>
      <c r="DX147" s="115" t="str">
        <f t="shared" si="134"/>
        <v/>
      </c>
      <c r="DY147" s="115"/>
      <c r="DZ147" s="115"/>
      <c r="EA147" s="115"/>
      <c r="EB147" s="98"/>
      <c r="EC147" s="98" t="str">
        <f t="shared" si="113"/>
        <v/>
      </c>
      <c r="ED147" s="192" t="str">
        <f t="shared" si="135"/>
        <v/>
      </c>
    </row>
    <row r="148" spans="7:134" s="223" customFormat="1" ht="115.5" hidden="1" customHeight="1" thickTop="1" thickBot="1" x14ac:dyDescent="0.45">
      <c r="G148" s="199"/>
      <c r="H148" s="238"/>
      <c r="I148" s="190"/>
      <c r="J148" s="193"/>
      <c r="K148" s="193"/>
      <c r="L148" s="193"/>
      <c r="M148" s="193"/>
      <c r="N148" s="193"/>
      <c r="O148" s="193"/>
      <c r="P148" s="193"/>
      <c r="Q148" s="193"/>
      <c r="R148" s="193"/>
      <c r="S148" s="193"/>
      <c r="T148" s="90"/>
      <c r="U148" s="95" t="str">
        <f t="shared" si="114"/>
        <v>Type_2</v>
      </c>
      <c r="V148" s="254"/>
      <c r="W148" s="255" t="e">
        <f t="shared" ca="1" si="115"/>
        <v>#N/A</v>
      </c>
      <c r="X148" s="255"/>
      <c r="Y148" s="47" t="e">
        <f t="shared" ca="1" si="116"/>
        <v>#N/A</v>
      </c>
      <c r="Z148" s="47" t="e">
        <f t="shared" ca="1" si="117"/>
        <v>#N/A</v>
      </c>
      <c r="AA148" s="47"/>
      <c r="AB148" s="82" t="str">
        <f t="shared" si="103"/>
        <v>he</v>
      </c>
      <c r="AC148" s="82" t="str">
        <f t="shared" si="104"/>
        <v>He</v>
      </c>
      <c r="AD148" s="82" t="str">
        <f t="shared" si="105"/>
        <v>his</v>
      </c>
      <c r="AE148" s="83" t="str">
        <f t="shared" si="106"/>
        <v>His</v>
      </c>
      <c r="AF148" s="94"/>
      <c r="AG148" s="94"/>
      <c r="AH148" s="191" t="s">
        <v>26</v>
      </c>
      <c r="AI148" s="84" t="e">
        <f>HLOOKUP(Report!AH148,Person!$H$2:$L$3,2,FALSE)</f>
        <v>#N/A</v>
      </c>
      <c r="AJ148" s="85" t="e">
        <f t="shared" ca="1" si="118"/>
        <v>#N/A</v>
      </c>
      <c r="AK148" s="86" t="e">
        <f ca="1">IF(AH148=0,"",AJ148+VLOOKUP(AH148,Code!$B$2:$C$6,2,FALSE))</f>
        <v>#N/A</v>
      </c>
      <c r="AL148" s="143" t="e">
        <f ca="1">IF(AH148=0,"",IF(I148="F",G148&amp;" "&amp;VLOOKUP(AK148,Person!D:I,2,FALSE),G148&amp;" "&amp;VLOOKUP(AK148,Person!D:I,4,FALSE)))</f>
        <v>#N/A</v>
      </c>
      <c r="AM148" s="89"/>
      <c r="AN148" s="89"/>
      <c r="AO148" s="89"/>
      <c r="AP148" s="89"/>
      <c r="AQ148" s="89"/>
      <c r="AR148" s="89"/>
      <c r="AS148" s="88"/>
      <c r="AT148" s="189">
        <v>2</v>
      </c>
      <c r="AU148" s="147" t="str">
        <f>VLOOKUP(AT148,Code!$B$51:$D$55,2,FALSE)</f>
        <v>Behaviour_1</v>
      </c>
      <c r="AV148" s="88">
        <f ca="1">RANDBETWEEN(1,VLOOKUP(AT148,Code!$B$51:$D$55,3,FALSE))</f>
        <v>3</v>
      </c>
      <c r="AW148" s="89"/>
      <c r="AX148" s="143" t="str">
        <f t="shared" ca="1" si="107"/>
        <v xml:space="preserve"> He shows good citizenship by assisting other students find errors in their work. This demonstrates secure subject understanding.</v>
      </c>
      <c r="AY148" s="88"/>
      <c r="AZ148" s="88"/>
      <c r="BA148" s="188" t="s">
        <v>26</v>
      </c>
      <c r="BB148" s="84" t="e">
        <f>HLOOKUP(Report!BA148,Homework!$I$2:$L$3,2,FALSE)</f>
        <v>#N/A</v>
      </c>
      <c r="BC148" s="85" t="e">
        <f t="shared" ca="1" si="119"/>
        <v>#N/A</v>
      </c>
      <c r="BD148" s="86" t="e">
        <f ca="1">IF(BA148=0,"",BC148+VLOOKUP(BA148,Code!$B$2:$C$6,2,FALSE))</f>
        <v>#N/A</v>
      </c>
      <c r="BE148" s="86" t="e">
        <f ca="1">IF(AND(VLOOKUP(BD148,Homework!D:J,2,FALSE)="'s ",RIGHT(G148,1)="s"),"' ",IF(VLOOKUP(BD148,Homework!D:J,2,FALSE)="'s ","'s "," "))</f>
        <v>#N/A</v>
      </c>
      <c r="BF148" s="87" t="e">
        <f ca="1">IF(BA148=0,"",IF(I148="F"," "&amp;G148&amp;BE148&amp;VLOOKUP(BD148,Homework!D:J,3,FALSE)," "&amp;G148&amp;BE148&amp;VLOOKUP(BD148,Homework!D:J,5,FALSE)))</f>
        <v>#N/A</v>
      </c>
      <c r="BG148" s="87"/>
      <c r="BH148" s="87"/>
      <c r="BI148" s="87"/>
      <c r="BJ148" s="87"/>
      <c r="BK148" s="87"/>
      <c r="BL148" s="87"/>
      <c r="BM148" s="88"/>
      <c r="BN148" s="88"/>
      <c r="BO148" s="184" t="s">
        <v>26</v>
      </c>
      <c r="BP148" s="185" t="e">
        <f>VLOOKUP(BO148,Code!$B$45:$D$48,2,FALSE)</f>
        <v>#N/A</v>
      </c>
      <c r="BQ148" s="186" t="e">
        <f>VLOOKUP(BO148,Code!$B$45:$D$48,3,FALSE)</f>
        <v>#N/A</v>
      </c>
      <c r="BR148" s="186" t="e">
        <f t="shared" ca="1" si="120"/>
        <v>#N/A</v>
      </c>
      <c r="BS148" s="186"/>
      <c r="BT148" s="187" t="s">
        <v>219</v>
      </c>
      <c r="BU148" s="187" t="s">
        <v>220</v>
      </c>
      <c r="BV148" s="187" t="s">
        <v>225</v>
      </c>
      <c r="BW148" s="195"/>
      <c r="BX148" s="195"/>
      <c r="BY148" s="157" t="str">
        <f t="shared" ca="1" si="121"/>
        <v/>
      </c>
      <c r="BZ148" s="157" t="str">
        <f t="shared" ca="1" si="122"/>
        <v/>
      </c>
      <c r="CA148" s="132" t="str">
        <f t="shared" ca="1" si="108"/>
        <v xml:space="preserve"> </v>
      </c>
      <c r="CB148" s="88"/>
      <c r="CC148" s="124">
        <v>140</v>
      </c>
      <c r="CD148" s="125" t="e">
        <f>HLOOKUP(Report!CC148,Behaviour!$H$2:$K$3,2,FALSE)</f>
        <v>#N/A</v>
      </c>
      <c r="CE148" s="126" t="e">
        <f t="shared" ca="1" si="123"/>
        <v>#N/A</v>
      </c>
      <c r="CF148" s="127" t="e">
        <f ca="1">CE148+VLOOKUP(CC148,Code!$B$2:$C$6,2,FALSE)</f>
        <v>#N/A</v>
      </c>
      <c r="CG148" s="128" t="e">
        <f ca="1">IF(CC148=0,"",IF(I148="F",AC148&amp;" "&amp;VLOOKUP(CF148,Behaviour!D:I,2,FALSE)&amp;" ",AC148&amp;" "&amp;VLOOKUP(CF148,Behaviour!D:I,4,FALSE)&amp;" "))</f>
        <v>#N/A</v>
      </c>
      <c r="CH148" s="89"/>
      <c r="CI148" s="89"/>
      <c r="CJ148" s="266" t="s">
        <v>26</v>
      </c>
      <c r="CK148" s="266"/>
      <c r="CL148" s="89" t="e">
        <f>IF(CJ148=0,"",VLOOKUP(CJ148,Code!$B$59:$D$61,2,FALSE))</f>
        <v>#N/A</v>
      </c>
      <c r="CM148" s="89" t="e">
        <f>IF(CJ148=0,"",VLOOKUP(CJ148,Code!$B$59:$D$61,3,FALSE))</f>
        <v>#N/A</v>
      </c>
      <c r="CN148" s="89" t="e">
        <f t="shared" ca="1" si="124"/>
        <v>#N/A</v>
      </c>
      <c r="CO148" s="89" t="e">
        <f t="shared" ca="1" si="109"/>
        <v>#N/A</v>
      </c>
      <c r="CP148" s="89" t="e">
        <f t="shared" ca="1" si="110"/>
        <v>#N/A</v>
      </c>
      <c r="CQ148" s="89" t="e">
        <f t="shared" ca="1" si="125"/>
        <v>#N/A</v>
      </c>
      <c r="CR148" s="89" t="str">
        <f t="shared" ca="1" si="126"/>
        <v/>
      </c>
      <c r="CS148" s="89"/>
      <c r="CT148" s="89"/>
      <c r="CU148" s="89" t="str">
        <f t="shared" ca="1" si="127"/>
        <v/>
      </c>
      <c r="CV148" s="89"/>
      <c r="CW148" s="89"/>
      <c r="CX148" s="183" t="str">
        <f t="shared" ca="1" si="128"/>
        <v/>
      </c>
      <c r="CY148" s="22" t="e">
        <f t="shared" ca="1" si="129"/>
        <v>#VALUE!</v>
      </c>
      <c r="CZ148" s="22"/>
      <c r="DA148" s="22"/>
      <c r="DB148" s="182" t="s">
        <v>26</v>
      </c>
      <c r="DC148" s="108" t="e">
        <f t="shared" ca="1" si="130"/>
        <v>#VALUE!</v>
      </c>
      <c r="DD148" s="112" t="e">
        <f ca="1">VLOOKUP(Report!DC148,Code!$B$24:$C$32,2,FALSE)</f>
        <v>#VALUE!</v>
      </c>
      <c r="DE148" s="108" t="e">
        <f ca="1">VLOOKUP(Report!DC148,Code!$B$24:$D$32,3,FALSE)</f>
        <v>#VALUE!</v>
      </c>
      <c r="DF148" s="108" t="e">
        <f t="shared" ca="1" si="131"/>
        <v>#VALUE!</v>
      </c>
      <c r="DG148" s="108" t="e">
        <f t="shared" ca="1" si="111"/>
        <v>#VALUE!</v>
      </c>
      <c r="DH148" s="169" t="e">
        <f t="shared" ca="1" si="112"/>
        <v>#VALUE!</v>
      </c>
      <c r="DI148" s="170"/>
      <c r="DJ148" s="170"/>
      <c r="DK148" s="170"/>
      <c r="DL148" s="170"/>
      <c r="DM148" s="88"/>
      <c r="DN148" s="88"/>
      <c r="DO148" s="177" t="s">
        <v>26</v>
      </c>
      <c r="DP148" s="178" t="e">
        <f>VLOOKUP(Report!DO148,Code!$B$40:$D$42,2,FALSE)</f>
        <v>#N/A</v>
      </c>
      <c r="DQ148" s="179" t="e">
        <f>VLOOKUP(Report!DO148,Code!$B$40:$D$42,3,FALSE)</f>
        <v>#N/A</v>
      </c>
      <c r="DR148" s="180" t="e">
        <f t="shared" ca="1" si="132"/>
        <v>#N/A</v>
      </c>
      <c r="DS148" s="221"/>
      <c r="DT148" s="222" t="e">
        <f t="shared" ca="1" si="133"/>
        <v>#N/A</v>
      </c>
      <c r="DU148" s="181" t="s">
        <v>208</v>
      </c>
      <c r="DV148" s="181" t="s">
        <v>208</v>
      </c>
      <c r="DW148" s="181" t="s">
        <v>208</v>
      </c>
      <c r="DX148" s="115" t="str">
        <f t="shared" si="134"/>
        <v/>
      </c>
      <c r="DY148" s="115"/>
      <c r="DZ148" s="115"/>
      <c r="EA148" s="115"/>
      <c r="EB148" s="98"/>
      <c r="EC148" s="98" t="str">
        <f t="shared" si="113"/>
        <v/>
      </c>
      <c r="ED148" s="192" t="str">
        <f t="shared" si="135"/>
        <v/>
      </c>
    </row>
    <row r="149" spans="7:134" s="223" customFormat="1" ht="115.5" hidden="1" customHeight="1" thickTop="1" thickBot="1" x14ac:dyDescent="0.45">
      <c r="G149" s="199"/>
      <c r="H149" s="238"/>
      <c r="I149" s="190"/>
      <c r="J149" s="193"/>
      <c r="K149" s="193"/>
      <c r="L149" s="193"/>
      <c r="M149" s="193"/>
      <c r="N149" s="193"/>
      <c r="O149" s="193"/>
      <c r="P149" s="193"/>
      <c r="Q149" s="193"/>
      <c r="R149" s="193"/>
      <c r="S149" s="193"/>
      <c r="T149" s="90"/>
      <c r="U149" s="95" t="str">
        <f t="shared" si="114"/>
        <v>Type_2</v>
      </c>
      <c r="V149" s="254"/>
      <c r="W149" s="255" t="e">
        <f t="shared" ca="1" si="115"/>
        <v>#N/A</v>
      </c>
      <c r="X149" s="255"/>
      <c r="Y149" s="47" t="e">
        <f t="shared" ca="1" si="116"/>
        <v>#N/A</v>
      </c>
      <c r="Z149" s="47" t="e">
        <f t="shared" ca="1" si="117"/>
        <v>#N/A</v>
      </c>
      <c r="AA149" s="47"/>
      <c r="AB149" s="82" t="str">
        <f t="shared" si="103"/>
        <v>he</v>
      </c>
      <c r="AC149" s="82" t="str">
        <f t="shared" si="104"/>
        <v>He</v>
      </c>
      <c r="AD149" s="82" t="str">
        <f t="shared" si="105"/>
        <v>his</v>
      </c>
      <c r="AE149" s="83" t="str">
        <f t="shared" si="106"/>
        <v>His</v>
      </c>
      <c r="AF149" s="94"/>
      <c r="AG149" s="94"/>
      <c r="AH149" s="191" t="s">
        <v>26</v>
      </c>
      <c r="AI149" s="84" t="e">
        <f>HLOOKUP(Report!AH149,Person!$H$2:$L$3,2,FALSE)</f>
        <v>#N/A</v>
      </c>
      <c r="AJ149" s="85" t="e">
        <f t="shared" ca="1" si="118"/>
        <v>#N/A</v>
      </c>
      <c r="AK149" s="86" t="e">
        <f ca="1">IF(AH149=0,"",AJ149+VLOOKUP(AH149,Code!$B$2:$C$6,2,FALSE))</f>
        <v>#N/A</v>
      </c>
      <c r="AL149" s="143" t="e">
        <f ca="1">IF(AH149=0,"",IF(I149="F",G149&amp;" "&amp;VLOOKUP(AK149,Person!D:I,2,FALSE),G149&amp;" "&amp;VLOOKUP(AK149,Person!D:I,4,FALSE)))</f>
        <v>#N/A</v>
      </c>
      <c r="AM149" s="89"/>
      <c r="AN149" s="89"/>
      <c r="AO149" s="89"/>
      <c r="AP149" s="89"/>
      <c r="AQ149" s="89"/>
      <c r="AR149" s="89"/>
      <c r="AS149" s="88"/>
      <c r="AT149" s="189">
        <v>2</v>
      </c>
      <c r="AU149" s="147" t="str">
        <f>VLOOKUP(AT149,Code!$B$51:$D$55,2,FALSE)</f>
        <v>Behaviour_1</v>
      </c>
      <c r="AV149" s="88">
        <f ca="1">RANDBETWEEN(1,VLOOKUP(AT149,Code!$B$51:$D$55,3,FALSE))</f>
        <v>2</v>
      </c>
      <c r="AW149" s="89"/>
      <c r="AX149" s="143" t="str">
        <f t="shared" ca="1" si="107"/>
        <v xml:space="preserve"> He shows good citizenship by assisting other students to correct their work. This demonstrates secure subject understanding.</v>
      </c>
      <c r="AY149" s="88"/>
      <c r="AZ149" s="88"/>
      <c r="BA149" s="188" t="s">
        <v>26</v>
      </c>
      <c r="BB149" s="84" t="e">
        <f>HLOOKUP(Report!BA149,Homework!$I$2:$L$3,2,FALSE)</f>
        <v>#N/A</v>
      </c>
      <c r="BC149" s="85" t="e">
        <f t="shared" ca="1" si="119"/>
        <v>#N/A</v>
      </c>
      <c r="BD149" s="86" t="e">
        <f ca="1">IF(BA149=0,"",BC149+VLOOKUP(BA149,Code!$B$2:$C$6,2,FALSE))</f>
        <v>#N/A</v>
      </c>
      <c r="BE149" s="86" t="e">
        <f ca="1">IF(AND(VLOOKUP(BD149,Homework!D:J,2,FALSE)="'s ",RIGHT(G149,1)="s"),"' ",IF(VLOOKUP(BD149,Homework!D:J,2,FALSE)="'s ","'s "," "))</f>
        <v>#N/A</v>
      </c>
      <c r="BF149" s="87" t="e">
        <f ca="1">IF(BA149=0,"",IF(I149="F"," "&amp;G149&amp;BE149&amp;VLOOKUP(BD149,Homework!D:J,3,FALSE)," "&amp;G149&amp;BE149&amp;VLOOKUP(BD149,Homework!D:J,5,FALSE)))</f>
        <v>#N/A</v>
      </c>
      <c r="BG149" s="87"/>
      <c r="BH149" s="87"/>
      <c r="BI149" s="87"/>
      <c r="BJ149" s="87"/>
      <c r="BK149" s="87"/>
      <c r="BL149" s="87"/>
      <c r="BM149" s="88"/>
      <c r="BN149" s="88"/>
      <c r="BO149" s="184" t="s">
        <v>26</v>
      </c>
      <c r="BP149" s="185" t="e">
        <f>VLOOKUP(BO149,Code!$B$45:$D$48,2,FALSE)</f>
        <v>#N/A</v>
      </c>
      <c r="BQ149" s="186" t="e">
        <f>VLOOKUP(BO149,Code!$B$45:$D$48,3,FALSE)</f>
        <v>#N/A</v>
      </c>
      <c r="BR149" s="186" t="e">
        <f t="shared" ca="1" si="120"/>
        <v>#N/A</v>
      </c>
      <c r="BS149" s="186"/>
      <c r="BT149" s="187" t="s">
        <v>219</v>
      </c>
      <c r="BU149" s="187" t="s">
        <v>220</v>
      </c>
      <c r="BV149" s="187" t="s">
        <v>225</v>
      </c>
      <c r="BW149" s="195"/>
      <c r="BX149" s="195"/>
      <c r="BY149" s="157" t="str">
        <f t="shared" ca="1" si="121"/>
        <v/>
      </c>
      <c r="BZ149" s="157" t="str">
        <f t="shared" ca="1" si="122"/>
        <v/>
      </c>
      <c r="CA149" s="132" t="str">
        <f t="shared" ca="1" si="108"/>
        <v xml:space="preserve"> </v>
      </c>
      <c r="CB149" s="88"/>
      <c r="CC149" s="124">
        <v>141</v>
      </c>
      <c r="CD149" s="125" t="e">
        <f>HLOOKUP(Report!CC149,Behaviour!$H$2:$K$3,2,FALSE)</f>
        <v>#N/A</v>
      </c>
      <c r="CE149" s="126" t="e">
        <f t="shared" ca="1" si="123"/>
        <v>#N/A</v>
      </c>
      <c r="CF149" s="127" t="e">
        <f ca="1">CE149+VLOOKUP(CC149,Code!$B$2:$C$6,2,FALSE)</f>
        <v>#N/A</v>
      </c>
      <c r="CG149" s="128" t="e">
        <f ca="1">IF(CC149=0,"",IF(I149="F",AC149&amp;" "&amp;VLOOKUP(CF149,Behaviour!D:I,2,FALSE)&amp;" ",AC149&amp;" "&amp;VLOOKUP(CF149,Behaviour!D:I,4,FALSE)&amp;" "))</f>
        <v>#N/A</v>
      </c>
      <c r="CH149" s="89"/>
      <c r="CI149" s="89"/>
      <c r="CJ149" s="266" t="s">
        <v>26</v>
      </c>
      <c r="CK149" s="266"/>
      <c r="CL149" s="89" t="e">
        <f>IF(CJ149=0,"",VLOOKUP(CJ149,Code!$B$59:$D$61,2,FALSE))</f>
        <v>#N/A</v>
      </c>
      <c r="CM149" s="89" t="e">
        <f>IF(CJ149=0,"",VLOOKUP(CJ149,Code!$B$59:$D$61,3,FALSE))</f>
        <v>#N/A</v>
      </c>
      <c r="CN149" s="89" t="e">
        <f t="shared" ca="1" si="124"/>
        <v>#N/A</v>
      </c>
      <c r="CO149" s="89" t="e">
        <f t="shared" ca="1" si="109"/>
        <v>#N/A</v>
      </c>
      <c r="CP149" s="89" t="e">
        <f t="shared" ca="1" si="110"/>
        <v>#N/A</v>
      </c>
      <c r="CQ149" s="89" t="e">
        <f t="shared" ca="1" si="125"/>
        <v>#N/A</v>
      </c>
      <c r="CR149" s="89" t="str">
        <f t="shared" ca="1" si="126"/>
        <v/>
      </c>
      <c r="CS149" s="89"/>
      <c r="CT149" s="89"/>
      <c r="CU149" s="89" t="str">
        <f t="shared" ca="1" si="127"/>
        <v/>
      </c>
      <c r="CV149" s="89"/>
      <c r="CW149" s="89"/>
      <c r="CX149" s="183" t="str">
        <f t="shared" ca="1" si="128"/>
        <v/>
      </c>
      <c r="CY149" s="22" t="e">
        <f t="shared" ca="1" si="129"/>
        <v>#VALUE!</v>
      </c>
      <c r="CZ149" s="22"/>
      <c r="DA149" s="22"/>
      <c r="DB149" s="182" t="s">
        <v>26</v>
      </c>
      <c r="DC149" s="108" t="e">
        <f t="shared" ca="1" si="130"/>
        <v>#VALUE!</v>
      </c>
      <c r="DD149" s="112" t="e">
        <f ca="1">VLOOKUP(Report!DC149,Code!$B$24:$C$32,2,FALSE)</f>
        <v>#VALUE!</v>
      </c>
      <c r="DE149" s="108" t="e">
        <f ca="1">VLOOKUP(Report!DC149,Code!$B$24:$D$32,3,FALSE)</f>
        <v>#VALUE!</v>
      </c>
      <c r="DF149" s="108" t="e">
        <f t="shared" ca="1" si="131"/>
        <v>#VALUE!</v>
      </c>
      <c r="DG149" s="108" t="e">
        <f t="shared" ca="1" si="111"/>
        <v>#VALUE!</v>
      </c>
      <c r="DH149" s="169" t="e">
        <f t="shared" ca="1" si="112"/>
        <v>#VALUE!</v>
      </c>
      <c r="DI149" s="170"/>
      <c r="DJ149" s="170"/>
      <c r="DK149" s="170"/>
      <c r="DL149" s="170"/>
      <c r="DM149" s="88"/>
      <c r="DN149" s="88"/>
      <c r="DO149" s="177" t="s">
        <v>26</v>
      </c>
      <c r="DP149" s="178" t="e">
        <f>VLOOKUP(Report!DO149,Code!$B$40:$D$42,2,FALSE)</f>
        <v>#N/A</v>
      </c>
      <c r="DQ149" s="179" t="e">
        <f>VLOOKUP(Report!DO149,Code!$B$40:$D$42,3,FALSE)</f>
        <v>#N/A</v>
      </c>
      <c r="DR149" s="180" t="e">
        <f t="shared" ca="1" si="132"/>
        <v>#N/A</v>
      </c>
      <c r="DS149" s="221"/>
      <c r="DT149" s="222" t="e">
        <f t="shared" ca="1" si="133"/>
        <v>#N/A</v>
      </c>
      <c r="DU149" s="181" t="s">
        <v>208</v>
      </c>
      <c r="DV149" s="181" t="s">
        <v>208</v>
      </c>
      <c r="DW149" s="181" t="s">
        <v>208</v>
      </c>
      <c r="DX149" s="115" t="str">
        <f t="shared" si="134"/>
        <v/>
      </c>
      <c r="DY149" s="115"/>
      <c r="DZ149" s="115"/>
      <c r="EA149" s="115"/>
      <c r="EB149" s="98"/>
      <c r="EC149" s="98" t="str">
        <f t="shared" si="113"/>
        <v/>
      </c>
      <c r="ED149" s="192" t="str">
        <f t="shared" si="135"/>
        <v/>
      </c>
    </row>
    <row r="150" spans="7:134" s="223" customFormat="1" ht="115.5" hidden="1" customHeight="1" thickTop="1" thickBot="1" x14ac:dyDescent="0.45">
      <c r="G150" s="199"/>
      <c r="H150" s="238"/>
      <c r="I150" s="190"/>
      <c r="J150" s="193"/>
      <c r="K150" s="193"/>
      <c r="L150" s="193"/>
      <c r="M150" s="193"/>
      <c r="N150" s="193"/>
      <c r="O150" s="193"/>
      <c r="P150" s="193"/>
      <c r="Q150" s="193"/>
      <c r="R150" s="193"/>
      <c r="S150" s="193"/>
      <c r="T150" s="90"/>
      <c r="U150" s="95" t="str">
        <f t="shared" si="114"/>
        <v>Type_2</v>
      </c>
      <c r="V150" s="254"/>
      <c r="W150" s="255" t="e">
        <f t="shared" ca="1" si="115"/>
        <v>#N/A</v>
      </c>
      <c r="X150" s="255"/>
      <c r="Y150" s="47" t="e">
        <f t="shared" ca="1" si="116"/>
        <v>#N/A</v>
      </c>
      <c r="Z150" s="47" t="e">
        <f t="shared" ca="1" si="117"/>
        <v>#N/A</v>
      </c>
      <c r="AA150" s="47"/>
      <c r="AB150" s="82" t="str">
        <f t="shared" si="103"/>
        <v>he</v>
      </c>
      <c r="AC150" s="82" t="str">
        <f t="shared" si="104"/>
        <v>He</v>
      </c>
      <c r="AD150" s="82" t="str">
        <f t="shared" si="105"/>
        <v>his</v>
      </c>
      <c r="AE150" s="83" t="str">
        <f t="shared" si="106"/>
        <v>His</v>
      </c>
      <c r="AF150" s="94"/>
      <c r="AG150" s="94"/>
      <c r="AH150" s="191" t="s">
        <v>26</v>
      </c>
      <c r="AI150" s="84" t="e">
        <f>HLOOKUP(Report!AH150,Person!$H$2:$L$3,2,FALSE)</f>
        <v>#N/A</v>
      </c>
      <c r="AJ150" s="85" t="e">
        <f t="shared" ca="1" si="118"/>
        <v>#N/A</v>
      </c>
      <c r="AK150" s="86" t="e">
        <f ca="1">IF(AH150=0,"",AJ150+VLOOKUP(AH150,Code!$B$2:$C$6,2,FALSE))</f>
        <v>#N/A</v>
      </c>
      <c r="AL150" s="143" t="e">
        <f ca="1">IF(AH150=0,"",IF(I150="F",G150&amp;" "&amp;VLOOKUP(AK150,Person!D:I,2,FALSE),G150&amp;" "&amp;VLOOKUP(AK150,Person!D:I,4,FALSE)))</f>
        <v>#N/A</v>
      </c>
      <c r="AM150" s="89"/>
      <c r="AN150" s="89"/>
      <c r="AO150" s="89"/>
      <c r="AP150" s="89"/>
      <c r="AQ150" s="89"/>
      <c r="AR150" s="89"/>
      <c r="AS150" s="88"/>
      <c r="AT150" s="189">
        <v>2</v>
      </c>
      <c r="AU150" s="147" t="str">
        <f>VLOOKUP(AT150,Code!$B$51:$D$55,2,FALSE)</f>
        <v>Behaviour_1</v>
      </c>
      <c r="AV150" s="88">
        <f ca="1">RANDBETWEEN(1,VLOOKUP(AT150,Code!$B$51:$D$55,3,FALSE))</f>
        <v>1</v>
      </c>
      <c r="AW150" s="89"/>
      <c r="AX150" s="143" t="str">
        <f t="shared" ca="1" si="107"/>
        <v xml:space="preserve"> He is always willing to help a classmate who has been unable to grasp a concept as quickly as himself. This demonstrates secure subject understanding.</v>
      </c>
      <c r="AY150" s="88"/>
      <c r="AZ150" s="88"/>
      <c r="BA150" s="188" t="s">
        <v>26</v>
      </c>
      <c r="BB150" s="84" t="e">
        <f>HLOOKUP(Report!BA150,Homework!$I$2:$L$3,2,FALSE)</f>
        <v>#N/A</v>
      </c>
      <c r="BC150" s="85" t="e">
        <f t="shared" ca="1" si="119"/>
        <v>#N/A</v>
      </c>
      <c r="BD150" s="86" t="e">
        <f ca="1">IF(BA150=0,"",BC150+VLOOKUP(BA150,Code!$B$2:$C$6,2,FALSE))</f>
        <v>#N/A</v>
      </c>
      <c r="BE150" s="86" t="e">
        <f ca="1">IF(AND(VLOOKUP(BD150,Homework!D:J,2,FALSE)="'s ",RIGHT(G150,1)="s"),"' ",IF(VLOOKUP(BD150,Homework!D:J,2,FALSE)="'s ","'s "," "))</f>
        <v>#N/A</v>
      </c>
      <c r="BF150" s="87" t="e">
        <f ca="1">IF(BA150=0,"",IF(I150="F"," "&amp;G150&amp;BE150&amp;VLOOKUP(BD150,Homework!D:J,3,FALSE)," "&amp;G150&amp;BE150&amp;VLOOKUP(BD150,Homework!D:J,5,FALSE)))</f>
        <v>#N/A</v>
      </c>
      <c r="BG150" s="87"/>
      <c r="BH150" s="87"/>
      <c r="BI150" s="87"/>
      <c r="BJ150" s="87"/>
      <c r="BK150" s="87"/>
      <c r="BL150" s="87"/>
      <c r="BM150" s="88"/>
      <c r="BN150" s="88"/>
      <c r="BO150" s="184" t="s">
        <v>26</v>
      </c>
      <c r="BP150" s="185" t="e">
        <f>VLOOKUP(BO150,Code!$B$45:$D$48,2,FALSE)</f>
        <v>#N/A</v>
      </c>
      <c r="BQ150" s="186" t="e">
        <f>VLOOKUP(BO150,Code!$B$45:$D$48,3,FALSE)</f>
        <v>#N/A</v>
      </c>
      <c r="BR150" s="186" t="e">
        <f t="shared" ca="1" si="120"/>
        <v>#N/A</v>
      </c>
      <c r="BS150" s="186"/>
      <c r="BT150" s="187" t="s">
        <v>219</v>
      </c>
      <c r="BU150" s="187" t="s">
        <v>220</v>
      </c>
      <c r="BV150" s="187" t="s">
        <v>225</v>
      </c>
      <c r="BW150" s="195"/>
      <c r="BX150" s="195"/>
      <c r="BY150" s="157" t="str">
        <f t="shared" ca="1" si="121"/>
        <v/>
      </c>
      <c r="BZ150" s="157" t="str">
        <f t="shared" ca="1" si="122"/>
        <v/>
      </c>
      <c r="CA150" s="132" t="str">
        <f t="shared" ca="1" si="108"/>
        <v xml:space="preserve"> </v>
      </c>
      <c r="CB150" s="88"/>
      <c r="CC150" s="124">
        <v>142</v>
      </c>
      <c r="CD150" s="125" t="e">
        <f>HLOOKUP(Report!CC150,Behaviour!$H$2:$K$3,2,FALSE)</f>
        <v>#N/A</v>
      </c>
      <c r="CE150" s="126" t="e">
        <f t="shared" ca="1" si="123"/>
        <v>#N/A</v>
      </c>
      <c r="CF150" s="127" t="e">
        <f ca="1">CE150+VLOOKUP(CC150,Code!$B$2:$C$6,2,FALSE)</f>
        <v>#N/A</v>
      </c>
      <c r="CG150" s="128" t="e">
        <f ca="1">IF(CC150=0,"",IF(I150="F",AC150&amp;" "&amp;VLOOKUP(CF150,Behaviour!D:I,2,FALSE)&amp;" ",AC150&amp;" "&amp;VLOOKUP(CF150,Behaviour!D:I,4,FALSE)&amp;" "))</f>
        <v>#N/A</v>
      </c>
      <c r="CH150" s="89"/>
      <c r="CI150" s="89"/>
      <c r="CJ150" s="266" t="s">
        <v>26</v>
      </c>
      <c r="CK150" s="266"/>
      <c r="CL150" s="89" t="e">
        <f>IF(CJ150=0,"",VLOOKUP(CJ150,Code!$B$59:$D$61,2,FALSE))</f>
        <v>#N/A</v>
      </c>
      <c r="CM150" s="89" t="e">
        <f>IF(CJ150=0,"",VLOOKUP(CJ150,Code!$B$59:$D$61,3,FALSE))</f>
        <v>#N/A</v>
      </c>
      <c r="CN150" s="89" t="e">
        <f t="shared" ca="1" si="124"/>
        <v>#N/A</v>
      </c>
      <c r="CO150" s="89" t="e">
        <f t="shared" ca="1" si="109"/>
        <v>#N/A</v>
      </c>
      <c r="CP150" s="89" t="e">
        <f t="shared" ca="1" si="110"/>
        <v>#N/A</v>
      </c>
      <c r="CQ150" s="89" t="e">
        <f t="shared" ca="1" si="125"/>
        <v>#N/A</v>
      </c>
      <c r="CR150" s="89" t="str">
        <f t="shared" ca="1" si="126"/>
        <v/>
      </c>
      <c r="CS150" s="89"/>
      <c r="CT150" s="89"/>
      <c r="CU150" s="89" t="str">
        <f t="shared" ca="1" si="127"/>
        <v/>
      </c>
      <c r="CV150" s="89"/>
      <c r="CW150" s="89"/>
      <c r="CX150" s="183" t="str">
        <f t="shared" ca="1" si="128"/>
        <v/>
      </c>
      <c r="CY150" s="22" t="e">
        <f t="shared" ca="1" si="129"/>
        <v>#VALUE!</v>
      </c>
      <c r="CZ150" s="22"/>
      <c r="DA150" s="22"/>
      <c r="DB150" s="182" t="s">
        <v>26</v>
      </c>
      <c r="DC150" s="108" t="e">
        <f t="shared" ca="1" si="130"/>
        <v>#VALUE!</v>
      </c>
      <c r="DD150" s="112" t="e">
        <f ca="1">VLOOKUP(Report!DC150,Code!$B$24:$C$32,2,FALSE)</f>
        <v>#VALUE!</v>
      </c>
      <c r="DE150" s="108" t="e">
        <f ca="1">VLOOKUP(Report!DC150,Code!$B$24:$D$32,3,FALSE)</f>
        <v>#VALUE!</v>
      </c>
      <c r="DF150" s="108" t="e">
        <f t="shared" ca="1" si="131"/>
        <v>#VALUE!</v>
      </c>
      <c r="DG150" s="108" t="e">
        <f t="shared" ca="1" si="111"/>
        <v>#VALUE!</v>
      </c>
      <c r="DH150" s="169" t="e">
        <f t="shared" ca="1" si="112"/>
        <v>#VALUE!</v>
      </c>
      <c r="DI150" s="170"/>
      <c r="DJ150" s="170"/>
      <c r="DK150" s="170"/>
      <c r="DL150" s="170"/>
      <c r="DM150" s="88"/>
      <c r="DN150" s="88"/>
      <c r="DO150" s="177" t="s">
        <v>26</v>
      </c>
      <c r="DP150" s="178" t="e">
        <f>VLOOKUP(Report!DO150,Code!$B$40:$D$42,2,FALSE)</f>
        <v>#N/A</v>
      </c>
      <c r="DQ150" s="179" t="e">
        <f>VLOOKUP(Report!DO150,Code!$B$40:$D$42,3,FALSE)</f>
        <v>#N/A</v>
      </c>
      <c r="DR150" s="180" t="e">
        <f t="shared" ca="1" si="132"/>
        <v>#N/A</v>
      </c>
      <c r="DS150" s="221"/>
      <c r="DT150" s="222" t="e">
        <f t="shared" ca="1" si="133"/>
        <v>#N/A</v>
      </c>
      <c r="DU150" s="181" t="s">
        <v>208</v>
      </c>
      <c r="DV150" s="181" t="s">
        <v>123</v>
      </c>
      <c r="DW150" s="181" t="s">
        <v>165</v>
      </c>
      <c r="DX150" s="115" t="str">
        <f t="shared" si="134"/>
        <v/>
      </c>
      <c r="DY150" s="115"/>
      <c r="DZ150" s="115"/>
      <c r="EA150" s="115"/>
      <c r="EB150" s="98"/>
      <c r="EC150" s="98" t="str">
        <f t="shared" si="113"/>
        <v/>
      </c>
      <c r="ED150" s="192" t="str">
        <f t="shared" si="135"/>
        <v/>
      </c>
    </row>
    <row r="151" spans="7:134" s="223" customFormat="1" ht="115.5" hidden="1" customHeight="1" thickTop="1" thickBot="1" x14ac:dyDescent="0.45">
      <c r="G151" s="199"/>
      <c r="H151" s="238"/>
      <c r="I151" s="190"/>
      <c r="J151" s="193"/>
      <c r="K151" s="193"/>
      <c r="L151" s="193"/>
      <c r="M151" s="193"/>
      <c r="N151" s="193"/>
      <c r="O151" s="193"/>
      <c r="P151" s="193"/>
      <c r="Q151" s="193"/>
      <c r="R151" s="193"/>
      <c r="S151" s="193"/>
      <c r="T151" s="90"/>
      <c r="U151" s="95" t="str">
        <f t="shared" si="114"/>
        <v>Type_2</v>
      </c>
      <c r="V151" s="254"/>
      <c r="W151" s="255" t="e">
        <f t="shared" ca="1" si="115"/>
        <v>#N/A</v>
      </c>
      <c r="X151" s="255"/>
      <c r="Y151" s="47" t="e">
        <f t="shared" ca="1" si="116"/>
        <v>#N/A</v>
      </c>
      <c r="Z151" s="47" t="e">
        <f t="shared" ca="1" si="117"/>
        <v>#N/A</v>
      </c>
      <c r="AA151" s="47"/>
      <c r="AB151" s="82" t="str">
        <f t="shared" si="103"/>
        <v>he</v>
      </c>
      <c r="AC151" s="82" t="str">
        <f t="shared" si="104"/>
        <v>He</v>
      </c>
      <c r="AD151" s="82" t="str">
        <f t="shared" si="105"/>
        <v>his</v>
      </c>
      <c r="AE151" s="83" t="str">
        <f t="shared" si="106"/>
        <v>His</v>
      </c>
      <c r="AF151" s="94"/>
      <c r="AG151" s="94"/>
      <c r="AH151" s="191" t="s">
        <v>26</v>
      </c>
      <c r="AI151" s="84" t="e">
        <f>HLOOKUP(Report!AH151,Person!$H$2:$L$3,2,FALSE)</f>
        <v>#N/A</v>
      </c>
      <c r="AJ151" s="85" t="e">
        <f t="shared" ca="1" si="118"/>
        <v>#N/A</v>
      </c>
      <c r="AK151" s="86" t="e">
        <f ca="1">IF(AH151=0,"",AJ151+VLOOKUP(AH151,Code!$B$2:$C$6,2,FALSE))</f>
        <v>#N/A</v>
      </c>
      <c r="AL151" s="143" t="e">
        <f ca="1">IF(AH151=0,"",IF(I151="F",G151&amp;" "&amp;VLOOKUP(AK151,Person!D:I,2,FALSE),G151&amp;" "&amp;VLOOKUP(AK151,Person!D:I,4,FALSE)))</f>
        <v>#N/A</v>
      </c>
      <c r="AM151" s="89"/>
      <c r="AN151" s="89"/>
      <c r="AO151" s="89"/>
      <c r="AP151" s="89"/>
      <c r="AQ151" s="89"/>
      <c r="AR151" s="89"/>
      <c r="AS151" s="88"/>
      <c r="AT151" s="189">
        <v>2</v>
      </c>
      <c r="AU151" s="147" t="str">
        <f>VLOOKUP(AT151,Code!$B$51:$D$55,2,FALSE)</f>
        <v>Behaviour_1</v>
      </c>
      <c r="AV151" s="88">
        <f ca="1">RANDBETWEEN(1,VLOOKUP(AT151,Code!$B$51:$D$55,3,FALSE))</f>
        <v>3</v>
      </c>
      <c r="AW151" s="89"/>
      <c r="AX151" s="143" t="str">
        <f t="shared" ca="1" si="107"/>
        <v xml:space="preserve"> He shows good citizenship by assisting other students find errors in their work. This demonstrates secure subject understanding.</v>
      </c>
      <c r="AY151" s="88"/>
      <c r="AZ151" s="88"/>
      <c r="BA151" s="188" t="s">
        <v>26</v>
      </c>
      <c r="BB151" s="84" t="e">
        <f>HLOOKUP(Report!BA151,Homework!$I$2:$L$3,2,FALSE)</f>
        <v>#N/A</v>
      </c>
      <c r="BC151" s="85" t="e">
        <f t="shared" ca="1" si="119"/>
        <v>#N/A</v>
      </c>
      <c r="BD151" s="86" t="e">
        <f ca="1">IF(BA151=0,"",BC151+VLOOKUP(BA151,Code!$B$2:$C$6,2,FALSE))</f>
        <v>#N/A</v>
      </c>
      <c r="BE151" s="86" t="e">
        <f ca="1">IF(AND(VLOOKUP(BD151,Homework!D:J,2,FALSE)="'s ",RIGHT(G151,1)="s"),"' ",IF(VLOOKUP(BD151,Homework!D:J,2,FALSE)="'s ","'s "," "))</f>
        <v>#N/A</v>
      </c>
      <c r="BF151" s="87" t="e">
        <f ca="1">IF(BA151=0,"",IF(I151="F"," "&amp;G151&amp;BE151&amp;VLOOKUP(BD151,Homework!D:J,3,FALSE)," "&amp;G151&amp;BE151&amp;VLOOKUP(BD151,Homework!D:J,5,FALSE)))</f>
        <v>#N/A</v>
      </c>
      <c r="BG151" s="87"/>
      <c r="BH151" s="87"/>
      <c r="BI151" s="87"/>
      <c r="BJ151" s="87"/>
      <c r="BK151" s="87"/>
      <c r="BL151" s="87"/>
      <c r="BM151" s="88"/>
      <c r="BN151" s="88"/>
      <c r="BO151" s="184" t="s">
        <v>26</v>
      </c>
      <c r="BP151" s="185" t="e">
        <f>VLOOKUP(BO151,Code!$B$45:$D$48,2,FALSE)</f>
        <v>#N/A</v>
      </c>
      <c r="BQ151" s="186" t="e">
        <f>VLOOKUP(BO151,Code!$B$45:$D$48,3,FALSE)</f>
        <v>#N/A</v>
      </c>
      <c r="BR151" s="186" t="e">
        <f t="shared" ca="1" si="120"/>
        <v>#N/A</v>
      </c>
      <c r="BS151" s="186"/>
      <c r="BT151" s="187" t="s">
        <v>219</v>
      </c>
      <c r="BU151" s="187" t="s">
        <v>220</v>
      </c>
      <c r="BV151" s="187" t="s">
        <v>225</v>
      </c>
      <c r="BW151" s="195"/>
      <c r="BX151" s="195"/>
      <c r="BY151" s="157" t="str">
        <f t="shared" ca="1" si="121"/>
        <v/>
      </c>
      <c r="BZ151" s="157" t="str">
        <f t="shared" ca="1" si="122"/>
        <v/>
      </c>
      <c r="CA151" s="132" t="str">
        <f t="shared" ca="1" si="108"/>
        <v xml:space="preserve"> </v>
      </c>
      <c r="CB151" s="88"/>
      <c r="CC151" s="124">
        <v>143</v>
      </c>
      <c r="CD151" s="125" t="e">
        <f>HLOOKUP(Report!CC151,Behaviour!$H$2:$K$3,2,FALSE)</f>
        <v>#N/A</v>
      </c>
      <c r="CE151" s="126" t="e">
        <f t="shared" ca="1" si="123"/>
        <v>#N/A</v>
      </c>
      <c r="CF151" s="127" t="e">
        <f ca="1">CE151+VLOOKUP(CC151,Code!$B$2:$C$6,2,FALSE)</f>
        <v>#N/A</v>
      </c>
      <c r="CG151" s="128" t="e">
        <f ca="1">IF(CC151=0,"",IF(I151="F",AC151&amp;" "&amp;VLOOKUP(CF151,Behaviour!D:I,2,FALSE)&amp;" ",AC151&amp;" "&amp;VLOOKUP(CF151,Behaviour!D:I,4,FALSE)&amp;" "))</f>
        <v>#N/A</v>
      </c>
      <c r="CH151" s="89"/>
      <c r="CI151" s="89"/>
      <c r="CJ151" s="266" t="s">
        <v>26</v>
      </c>
      <c r="CK151" s="266"/>
      <c r="CL151" s="89" t="e">
        <f>IF(CJ151=0,"",VLOOKUP(CJ151,Code!$B$59:$D$61,2,FALSE))</f>
        <v>#N/A</v>
      </c>
      <c r="CM151" s="89" t="e">
        <f>IF(CJ151=0,"",VLOOKUP(CJ151,Code!$B$59:$D$61,3,FALSE))</f>
        <v>#N/A</v>
      </c>
      <c r="CN151" s="89" t="e">
        <f t="shared" ca="1" si="124"/>
        <v>#N/A</v>
      </c>
      <c r="CO151" s="89" t="e">
        <f t="shared" ca="1" si="109"/>
        <v>#N/A</v>
      </c>
      <c r="CP151" s="89" t="e">
        <f t="shared" ca="1" si="110"/>
        <v>#N/A</v>
      </c>
      <c r="CQ151" s="89" t="e">
        <f t="shared" ca="1" si="125"/>
        <v>#N/A</v>
      </c>
      <c r="CR151" s="89" t="str">
        <f t="shared" ca="1" si="126"/>
        <v/>
      </c>
      <c r="CS151" s="89"/>
      <c r="CT151" s="89"/>
      <c r="CU151" s="89" t="str">
        <f t="shared" ca="1" si="127"/>
        <v/>
      </c>
      <c r="CV151" s="89"/>
      <c r="CW151" s="89"/>
      <c r="CX151" s="183" t="str">
        <f t="shared" ca="1" si="128"/>
        <v/>
      </c>
      <c r="CY151" s="22" t="e">
        <f t="shared" ca="1" si="129"/>
        <v>#VALUE!</v>
      </c>
      <c r="CZ151" s="22"/>
      <c r="DA151" s="22"/>
      <c r="DB151" s="182" t="s">
        <v>26</v>
      </c>
      <c r="DC151" s="108" t="e">
        <f t="shared" ca="1" si="130"/>
        <v>#VALUE!</v>
      </c>
      <c r="DD151" s="112" t="e">
        <f ca="1">VLOOKUP(Report!DC151,Code!$B$24:$C$32,2,FALSE)</f>
        <v>#VALUE!</v>
      </c>
      <c r="DE151" s="108" t="e">
        <f ca="1">VLOOKUP(Report!DC151,Code!$B$24:$D$32,3,FALSE)</f>
        <v>#VALUE!</v>
      </c>
      <c r="DF151" s="108" t="e">
        <f t="shared" ca="1" si="131"/>
        <v>#VALUE!</v>
      </c>
      <c r="DG151" s="108" t="e">
        <f t="shared" ca="1" si="111"/>
        <v>#VALUE!</v>
      </c>
      <c r="DH151" s="169" t="e">
        <f t="shared" ca="1" si="112"/>
        <v>#VALUE!</v>
      </c>
      <c r="DI151" s="170"/>
      <c r="DJ151" s="170"/>
      <c r="DK151" s="170"/>
      <c r="DL151" s="170"/>
      <c r="DM151" s="88"/>
      <c r="DN151" s="88"/>
      <c r="DO151" s="177" t="s">
        <v>26</v>
      </c>
      <c r="DP151" s="178" t="e">
        <f>VLOOKUP(Report!DO151,Code!$B$40:$D$42,2,FALSE)</f>
        <v>#N/A</v>
      </c>
      <c r="DQ151" s="179" t="e">
        <f>VLOOKUP(Report!DO151,Code!$B$40:$D$42,3,FALSE)</f>
        <v>#N/A</v>
      </c>
      <c r="DR151" s="180" t="e">
        <f t="shared" ca="1" si="132"/>
        <v>#N/A</v>
      </c>
      <c r="DS151" s="221"/>
      <c r="DT151" s="222" t="e">
        <f t="shared" ca="1" si="133"/>
        <v>#N/A</v>
      </c>
      <c r="DU151" s="181" t="s">
        <v>208</v>
      </c>
      <c r="DV151" s="181" t="s">
        <v>123</v>
      </c>
      <c r="DW151" s="181" t="s">
        <v>165</v>
      </c>
      <c r="DX151" s="115" t="str">
        <f t="shared" si="134"/>
        <v/>
      </c>
      <c r="DY151" s="115"/>
      <c r="DZ151" s="115"/>
      <c r="EA151" s="115"/>
      <c r="EB151" s="98"/>
      <c r="EC151" s="98" t="str">
        <f t="shared" si="113"/>
        <v/>
      </c>
      <c r="ED151" s="192" t="str">
        <f t="shared" si="135"/>
        <v/>
      </c>
    </row>
    <row r="152" spans="7:134" s="223" customFormat="1" ht="115.5" hidden="1" customHeight="1" thickTop="1" thickBot="1" x14ac:dyDescent="0.45">
      <c r="G152" s="199"/>
      <c r="H152" s="238"/>
      <c r="I152" s="190"/>
      <c r="J152" s="193"/>
      <c r="K152" s="193"/>
      <c r="L152" s="193"/>
      <c r="M152" s="193"/>
      <c r="N152" s="193"/>
      <c r="O152" s="193"/>
      <c r="P152" s="193"/>
      <c r="Q152" s="193"/>
      <c r="R152" s="193"/>
      <c r="S152" s="193"/>
      <c r="T152" s="90"/>
      <c r="U152" s="95" t="str">
        <f t="shared" si="114"/>
        <v>Type_2</v>
      </c>
      <c r="V152" s="254"/>
      <c r="W152" s="255" t="e">
        <f t="shared" ca="1" si="115"/>
        <v>#N/A</v>
      </c>
      <c r="X152" s="255"/>
      <c r="Y152" s="47" t="e">
        <f t="shared" ca="1" si="116"/>
        <v>#N/A</v>
      </c>
      <c r="Z152" s="47" t="e">
        <f t="shared" ca="1" si="117"/>
        <v>#N/A</v>
      </c>
      <c r="AA152" s="47"/>
      <c r="AB152" s="82" t="str">
        <f t="shared" si="103"/>
        <v>he</v>
      </c>
      <c r="AC152" s="82" t="str">
        <f t="shared" si="104"/>
        <v>He</v>
      </c>
      <c r="AD152" s="82" t="str">
        <f t="shared" si="105"/>
        <v>his</v>
      </c>
      <c r="AE152" s="83" t="str">
        <f t="shared" si="106"/>
        <v>His</v>
      </c>
      <c r="AF152" s="94"/>
      <c r="AG152" s="94"/>
      <c r="AH152" s="191" t="s">
        <v>26</v>
      </c>
      <c r="AI152" s="84" t="e">
        <f>HLOOKUP(Report!AH152,Person!$H$2:$L$3,2,FALSE)</f>
        <v>#N/A</v>
      </c>
      <c r="AJ152" s="85" t="e">
        <f t="shared" ca="1" si="118"/>
        <v>#N/A</v>
      </c>
      <c r="AK152" s="86" t="e">
        <f ca="1">IF(AH152=0,"",AJ152+VLOOKUP(AH152,Code!$B$2:$C$6,2,FALSE))</f>
        <v>#N/A</v>
      </c>
      <c r="AL152" s="143" t="e">
        <f ca="1">IF(AH152=0,"",IF(I152="F",G152&amp;" "&amp;VLOOKUP(AK152,Person!D:I,2,FALSE),G152&amp;" "&amp;VLOOKUP(AK152,Person!D:I,4,FALSE)))</f>
        <v>#N/A</v>
      </c>
      <c r="AM152" s="89"/>
      <c r="AN152" s="89"/>
      <c r="AO152" s="89"/>
      <c r="AP152" s="89"/>
      <c r="AQ152" s="89"/>
      <c r="AR152" s="89"/>
      <c r="AS152" s="88"/>
      <c r="AT152" s="189">
        <v>2</v>
      </c>
      <c r="AU152" s="147" t="str">
        <f>VLOOKUP(AT152,Code!$B$51:$D$55,2,FALSE)</f>
        <v>Behaviour_1</v>
      </c>
      <c r="AV152" s="88">
        <f ca="1">RANDBETWEEN(1,VLOOKUP(AT152,Code!$B$51:$D$55,3,FALSE))</f>
        <v>2</v>
      </c>
      <c r="AW152" s="89"/>
      <c r="AX152" s="143" t="str">
        <f t="shared" ca="1" si="107"/>
        <v xml:space="preserve"> He shows good citizenship by assisting other students to correct their work. This demonstrates secure subject understanding.</v>
      </c>
      <c r="AY152" s="88"/>
      <c r="AZ152" s="88"/>
      <c r="BA152" s="188" t="s">
        <v>26</v>
      </c>
      <c r="BB152" s="84" t="e">
        <f>HLOOKUP(Report!BA152,Homework!$I$2:$L$3,2,FALSE)</f>
        <v>#N/A</v>
      </c>
      <c r="BC152" s="85" t="e">
        <f t="shared" ca="1" si="119"/>
        <v>#N/A</v>
      </c>
      <c r="BD152" s="86" t="e">
        <f ca="1">IF(BA152=0,"",BC152+VLOOKUP(BA152,Code!$B$2:$C$6,2,FALSE))</f>
        <v>#N/A</v>
      </c>
      <c r="BE152" s="86" t="e">
        <f ca="1">IF(AND(VLOOKUP(BD152,Homework!D:J,2,FALSE)="'s ",RIGHT(G152,1)="s"),"' ",IF(VLOOKUP(BD152,Homework!D:J,2,FALSE)="'s ","'s "," "))</f>
        <v>#N/A</v>
      </c>
      <c r="BF152" s="87" t="e">
        <f ca="1">IF(BA152=0,"",IF(I152="F"," "&amp;G152&amp;BE152&amp;VLOOKUP(BD152,Homework!D:J,3,FALSE)," "&amp;G152&amp;BE152&amp;VLOOKUP(BD152,Homework!D:J,5,FALSE)))</f>
        <v>#N/A</v>
      </c>
      <c r="BG152" s="87"/>
      <c r="BH152" s="87"/>
      <c r="BI152" s="87"/>
      <c r="BJ152" s="87"/>
      <c r="BK152" s="87"/>
      <c r="BL152" s="87"/>
      <c r="BM152" s="88"/>
      <c r="BN152" s="88"/>
      <c r="BO152" s="184" t="s">
        <v>26</v>
      </c>
      <c r="BP152" s="185" t="e">
        <f>VLOOKUP(BO152,Code!$B$45:$D$48,2,FALSE)</f>
        <v>#N/A</v>
      </c>
      <c r="BQ152" s="186" t="e">
        <f>VLOOKUP(BO152,Code!$B$45:$D$48,3,FALSE)</f>
        <v>#N/A</v>
      </c>
      <c r="BR152" s="186" t="e">
        <f t="shared" ca="1" si="120"/>
        <v>#N/A</v>
      </c>
      <c r="BS152" s="186"/>
      <c r="BT152" s="187" t="s">
        <v>219</v>
      </c>
      <c r="BU152" s="187" t="s">
        <v>220</v>
      </c>
      <c r="BV152" s="187" t="s">
        <v>225</v>
      </c>
      <c r="BW152" s="195"/>
      <c r="BX152" s="195"/>
      <c r="BY152" s="157" t="str">
        <f t="shared" ca="1" si="121"/>
        <v/>
      </c>
      <c r="BZ152" s="157" t="str">
        <f t="shared" ca="1" si="122"/>
        <v/>
      </c>
      <c r="CA152" s="132" t="str">
        <f t="shared" ca="1" si="108"/>
        <v xml:space="preserve"> </v>
      </c>
      <c r="CB152" s="88"/>
      <c r="CC152" s="124">
        <v>144</v>
      </c>
      <c r="CD152" s="125" t="e">
        <f>HLOOKUP(Report!CC152,Behaviour!$H$2:$K$3,2,FALSE)</f>
        <v>#N/A</v>
      </c>
      <c r="CE152" s="126" t="e">
        <f t="shared" ca="1" si="123"/>
        <v>#N/A</v>
      </c>
      <c r="CF152" s="127" t="e">
        <f ca="1">CE152+VLOOKUP(CC152,Code!$B$2:$C$6,2,FALSE)</f>
        <v>#N/A</v>
      </c>
      <c r="CG152" s="128" t="e">
        <f ca="1">IF(CC152=0,"",IF(I152="F",AC152&amp;" "&amp;VLOOKUP(CF152,Behaviour!D:I,2,FALSE)&amp;" ",AC152&amp;" "&amp;VLOOKUP(CF152,Behaviour!D:I,4,FALSE)&amp;" "))</f>
        <v>#N/A</v>
      </c>
      <c r="CH152" s="89"/>
      <c r="CI152" s="89"/>
      <c r="CJ152" s="266" t="s">
        <v>26</v>
      </c>
      <c r="CK152" s="266"/>
      <c r="CL152" s="89" t="e">
        <f>IF(CJ152=0,"",VLOOKUP(CJ152,Code!$B$59:$D$61,2,FALSE))</f>
        <v>#N/A</v>
      </c>
      <c r="CM152" s="89" t="e">
        <f>IF(CJ152=0,"",VLOOKUP(CJ152,Code!$B$59:$D$61,3,FALSE))</f>
        <v>#N/A</v>
      </c>
      <c r="CN152" s="89" t="e">
        <f t="shared" ca="1" si="124"/>
        <v>#N/A</v>
      </c>
      <c r="CO152" s="89" t="e">
        <f t="shared" ca="1" si="109"/>
        <v>#N/A</v>
      </c>
      <c r="CP152" s="89" t="e">
        <f t="shared" ca="1" si="110"/>
        <v>#N/A</v>
      </c>
      <c r="CQ152" s="89" t="e">
        <f t="shared" ca="1" si="125"/>
        <v>#N/A</v>
      </c>
      <c r="CR152" s="89" t="str">
        <f t="shared" ca="1" si="126"/>
        <v/>
      </c>
      <c r="CS152" s="89"/>
      <c r="CT152" s="89"/>
      <c r="CU152" s="89" t="str">
        <f t="shared" ca="1" si="127"/>
        <v/>
      </c>
      <c r="CV152" s="89"/>
      <c r="CW152" s="89"/>
      <c r="CX152" s="183" t="str">
        <f t="shared" ca="1" si="128"/>
        <v/>
      </c>
      <c r="CY152" s="22" t="e">
        <f t="shared" ca="1" si="129"/>
        <v>#VALUE!</v>
      </c>
      <c r="CZ152" s="22"/>
      <c r="DA152" s="22"/>
      <c r="DB152" s="182" t="s">
        <v>26</v>
      </c>
      <c r="DC152" s="108" t="e">
        <f t="shared" ca="1" si="130"/>
        <v>#VALUE!</v>
      </c>
      <c r="DD152" s="112" t="e">
        <f ca="1">VLOOKUP(Report!DC152,Code!$B$24:$C$32,2,FALSE)</f>
        <v>#VALUE!</v>
      </c>
      <c r="DE152" s="108" t="e">
        <f ca="1">VLOOKUP(Report!DC152,Code!$B$24:$D$32,3,FALSE)</f>
        <v>#VALUE!</v>
      </c>
      <c r="DF152" s="108" t="e">
        <f t="shared" ca="1" si="131"/>
        <v>#VALUE!</v>
      </c>
      <c r="DG152" s="108" t="e">
        <f t="shared" ca="1" si="111"/>
        <v>#VALUE!</v>
      </c>
      <c r="DH152" s="169" t="e">
        <f t="shared" ca="1" si="112"/>
        <v>#VALUE!</v>
      </c>
      <c r="DI152" s="170"/>
      <c r="DJ152" s="170"/>
      <c r="DK152" s="170"/>
      <c r="DL152" s="170"/>
      <c r="DM152" s="88"/>
      <c r="DN152" s="88"/>
      <c r="DO152" s="177" t="s">
        <v>26</v>
      </c>
      <c r="DP152" s="178" t="e">
        <f>VLOOKUP(Report!DO152,Code!$B$40:$D$42,2,FALSE)</f>
        <v>#N/A</v>
      </c>
      <c r="DQ152" s="179" t="e">
        <f>VLOOKUP(Report!DO152,Code!$B$40:$D$42,3,FALSE)</f>
        <v>#N/A</v>
      </c>
      <c r="DR152" s="180" t="e">
        <f t="shared" ca="1" si="132"/>
        <v>#N/A</v>
      </c>
      <c r="DS152" s="221"/>
      <c r="DT152" s="222" t="e">
        <f t="shared" ca="1" si="133"/>
        <v>#N/A</v>
      </c>
      <c r="DU152" s="181" t="s">
        <v>208</v>
      </c>
      <c r="DV152" s="181" t="s">
        <v>123</v>
      </c>
      <c r="DW152" s="181" t="s">
        <v>165</v>
      </c>
      <c r="DX152" s="115" t="str">
        <f t="shared" si="134"/>
        <v/>
      </c>
      <c r="DY152" s="115"/>
      <c r="DZ152" s="115"/>
      <c r="EA152" s="115"/>
      <c r="EB152" s="98"/>
      <c r="EC152" s="98" t="str">
        <f t="shared" si="113"/>
        <v/>
      </c>
      <c r="ED152" s="192" t="str">
        <f t="shared" si="135"/>
        <v/>
      </c>
    </row>
    <row r="153" spans="7:134" s="223" customFormat="1" ht="115.5" hidden="1" customHeight="1" thickTop="1" thickBot="1" x14ac:dyDescent="0.45">
      <c r="G153" s="199"/>
      <c r="H153" s="238"/>
      <c r="I153" s="190"/>
      <c r="J153" s="193"/>
      <c r="K153" s="193"/>
      <c r="L153" s="193"/>
      <c r="M153" s="193"/>
      <c r="N153" s="193"/>
      <c r="O153" s="193"/>
      <c r="P153" s="193"/>
      <c r="Q153" s="193"/>
      <c r="R153" s="193"/>
      <c r="S153" s="193"/>
      <c r="T153" s="90"/>
      <c r="U153" s="95" t="str">
        <f t="shared" si="114"/>
        <v>Type_2</v>
      </c>
      <c r="V153" s="254"/>
      <c r="W153" s="255" t="e">
        <f t="shared" ca="1" si="115"/>
        <v>#N/A</v>
      </c>
      <c r="X153" s="255"/>
      <c r="Y153" s="47" t="e">
        <f t="shared" ca="1" si="116"/>
        <v>#N/A</v>
      </c>
      <c r="Z153" s="47" t="e">
        <f t="shared" ca="1" si="117"/>
        <v>#N/A</v>
      </c>
      <c r="AA153" s="47"/>
      <c r="AB153" s="82" t="str">
        <f t="shared" si="103"/>
        <v>he</v>
      </c>
      <c r="AC153" s="82" t="str">
        <f t="shared" si="104"/>
        <v>He</v>
      </c>
      <c r="AD153" s="82" t="str">
        <f t="shared" si="105"/>
        <v>his</v>
      </c>
      <c r="AE153" s="83" t="str">
        <f t="shared" si="106"/>
        <v>His</v>
      </c>
      <c r="AF153" s="94"/>
      <c r="AG153" s="94"/>
      <c r="AH153" s="191" t="s">
        <v>26</v>
      </c>
      <c r="AI153" s="84" t="e">
        <f>HLOOKUP(Report!AH153,Person!$H$2:$L$3,2,FALSE)</f>
        <v>#N/A</v>
      </c>
      <c r="AJ153" s="85" t="e">
        <f t="shared" ca="1" si="118"/>
        <v>#N/A</v>
      </c>
      <c r="AK153" s="86" t="e">
        <f ca="1">IF(AH153=0,"",AJ153+VLOOKUP(AH153,Code!$B$2:$C$6,2,FALSE))</f>
        <v>#N/A</v>
      </c>
      <c r="AL153" s="143" t="e">
        <f ca="1">IF(AH153=0,"",IF(I153="F",G153&amp;" "&amp;VLOOKUP(AK153,Person!D:I,2,FALSE),G153&amp;" "&amp;VLOOKUP(AK153,Person!D:I,4,FALSE)))</f>
        <v>#N/A</v>
      </c>
      <c r="AM153" s="89"/>
      <c r="AN153" s="89"/>
      <c r="AO153" s="89"/>
      <c r="AP153" s="89"/>
      <c r="AQ153" s="89"/>
      <c r="AR153" s="89"/>
      <c r="AS153" s="88"/>
      <c r="AT153" s="189">
        <v>2</v>
      </c>
      <c r="AU153" s="147" t="str">
        <f>VLOOKUP(AT153,Code!$B$51:$D$55,2,FALSE)</f>
        <v>Behaviour_1</v>
      </c>
      <c r="AV153" s="88">
        <f ca="1">RANDBETWEEN(1,VLOOKUP(AT153,Code!$B$51:$D$55,3,FALSE))</f>
        <v>3</v>
      </c>
      <c r="AW153" s="89"/>
      <c r="AX153" s="143" t="str">
        <f t="shared" ca="1" si="107"/>
        <v xml:space="preserve"> He shows good citizenship by assisting other students find errors in their work. This demonstrates secure subject understanding.</v>
      </c>
      <c r="AY153" s="88"/>
      <c r="AZ153" s="88"/>
      <c r="BA153" s="188" t="s">
        <v>26</v>
      </c>
      <c r="BB153" s="84" t="e">
        <f>HLOOKUP(Report!BA153,Homework!$I$2:$L$3,2,FALSE)</f>
        <v>#N/A</v>
      </c>
      <c r="BC153" s="85" t="e">
        <f t="shared" ca="1" si="119"/>
        <v>#N/A</v>
      </c>
      <c r="BD153" s="86" t="e">
        <f ca="1">IF(BA153=0,"",BC153+VLOOKUP(BA153,Code!$B$2:$C$6,2,FALSE))</f>
        <v>#N/A</v>
      </c>
      <c r="BE153" s="86" t="e">
        <f ca="1">IF(AND(VLOOKUP(BD153,Homework!D:J,2,FALSE)="'s ",RIGHT(G153,1)="s"),"' ",IF(VLOOKUP(BD153,Homework!D:J,2,FALSE)="'s ","'s "," "))</f>
        <v>#N/A</v>
      </c>
      <c r="BF153" s="87" t="e">
        <f ca="1">IF(BA153=0,"",IF(I153="F"," "&amp;G153&amp;BE153&amp;VLOOKUP(BD153,Homework!D:J,3,FALSE)," "&amp;G153&amp;BE153&amp;VLOOKUP(BD153,Homework!D:J,5,FALSE)))</f>
        <v>#N/A</v>
      </c>
      <c r="BG153" s="87"/>
      <c r="BH153" s="87"/>
      <c r="BI153" s="87"/>
      <c r="BJ153" s="87"/>
      <c r="BK153" s="87"/>
      <c r="BL153" s="87"/>
      <c r="BM153" s="88"/>
      <c r="BN153" s="88"/>
      <c r="BO153" s="184" t="s">
        <v>26</v>
      </c>
      <c r="BP153" s="185" t="e">
        <f>VLOOKUP(BO153,Code!$B$45:$D$48,2,FALSE)</f>
        <v>#N/A</v>
      </c>
      <c r="BQ153" s="186" t="e">
        <f>VLOOKUP(BO153,Code!$B$45:$D$48,3,FALSE)</f>
        <v>#N/A</v>
      </c>
      <c r="BR153" s="186" t="e">
        <f t="shared" ca="1" si="120"/>
        <v>#N/A</v>
      </c>
      <c r="BS153" s="186"/>
      <c r="BT153" s="187" t="s">
        <v>219</v>
      </c>
      <c r="BU153" s="187" t="s">
        <v>220</v>
      </c>
      <c r="BV153" s="187" t="s">
        <v>225</v>
      </c>
      <c r="BW153" s="195"/>
      <c r="BX153" s="195"/>
      <c r="BY153" s="157" t="str">
        <f t="shared" ca="1" si="121"/>
        <v/>
      </c>
      <c r="BZ153" s="157" t="str">
        <f t="shared" ca="1" si="122"/>
        <v/>
      </c>
      <c r="CA153" s="132" t="str">
        <f t="shared" ca="1" si="108"/>
        <v xml:space="preserve"> </v>
      </c>
      <c r="CB153" s="88"/>
      <c r="CC153" s="124">
        <v>145</v>
      </c>
      <c r="CD153" s="125" t="e">
        <f>HLOOKUP(Report!CC153,Behaviour!$H$2:$K$3,2,FALSE)</f>
        <v>#N/A</v>
      </c>
      <c r="CE153" s="126" t="e">
        <f t="shared" ca="1" si="123"/>
        <v>#N/A</v>
      </c>
      <c r="CF153" s="127" t="e">
        <f ca="1">CE153+VLOOKUP(CC153,Code!$B$2:$C$6,2,FALSE)</f>
        <v>#N/A</v>
      </c>
      <c r="CG153" s="128" t="e">
        <f ca="1">IF(CC153=0,"",IF(I153="F",AC153&amp;" "&amp;VLOOKUP(CF153,Behaviour!D:I,2,FALSE)&amp;" ",AC153&amp;" "&amp;VLOOKUP(CF153,Behaviour!D:I,4,FALSE)&amp;" "))</f>
        <v>#N/A</v>
      </c>
      <c r="CH153" s="89"/>
      <c r="CI153" s="89"/>
      <c r="CJ153" s="266" t="s">
        <v>26</v>
      </c>
      <c r="CK153" s="266"/>
      <c r="CL153" s="89" t="e">
        <f>IF(CJ153=0,"",VLOOKUP(CJ153,Code!$B$59:$D$61,2,FALSE))</f>
        <v>#N/A</v>
      </c>
      <c r="CM153" s="89" t="e">
        <f>IF(CJ153=0,"",VLOOKUP(CJ153,Code!$B$59:$D$61,3,FALSE))</f>
        <v>#N/A</v>
      </c>
      <c r="CN153" s="89" t="e">
        <f t="shared" ca="1" si="124"/>
        <v>#N/A</v>
      </c>
      <c r="CO153" s="89" t="e">
        <f t="shared" ca="1" si="109"/>
        <v>#N/A</v>
      </c>
      <c r="CP153" s="89" t="e">
        <f t="shared" ca="1" si="110"/>
        <v>#N/A</v>
      </c>
      <c r="CQ153" s="89" t="e">
        <f t="shared" ca="1" si="125"/>
        <v>#N/A</v>
      </c>
      <c r="CR153" s="89" t="str">
        <f t="shared" ca="1" si="126"/>
        <v/>
      </c>
      <c r="CS153" s="89"/>
      <c r="CT153" s="89"/>
      <c r="CU153" s="89" t="str">
        <f t="shared" ca="1" si="127"/>
        <v/>
      </c>
      <c r="CV153" s="89"/>
      <c r="CW153" s="89"/>
      <c r="CX153" s="183" t="str">
        <f t="shared" ca="1" si="128"/>
        <v/>
      </c>
      <c r="CY153" s="22" t="e">
        <f t="shared" ca="1" si="129"/>
        <v>#VALUE!</v>
      </c>
      <c r="CZ153" s="22"/>
      <c r="DA153" s="22"/>
      <c r="DB153" s="182" t="s">
        <v>26</v>
      </c>
      <c r="DC153" s="108" t="e">
        <f t="shared" ca="1" si="130"/>
        <v>#VALUE!</v>
      </c>
      <c r="DD153" s="112" t="e">
        <f ca="1">VLOOKUP(Report!DC153,Code!$B$24:$C$32,2,FALSE)</f>
        <v>#VALUE!</v>
      </c>
      <c r="DE153" s="108" t="e">
        <f ca="1">VLOOKUP(Report!DC153,Code!$B$24:$D$32,3,FALSE)</f>
        <v>#VALUE!</v>
      </c>
      <c r="DF153" s="108" t="e">
        <f t="shared" ca="1" si="131"/>
        <v>#VALUE!</v>
      </c>
      <c r="DG153" s="108" t="e">
        <f t="shared" ca="1" si="111"/>
        <v>#VALUE!</v>
      </c>
      <c r="DH153" s="169" t="e">
        <f t="shared" ca="1" si="112"/>
        <v>#VALUE!</v>
      </c>
      <c r="DI153" s="170"/>
      <c r="DJ153" s="170"/>
      <c r="DK153" s="170"/>
      <c r="DL153" s="170"/>
      <c r="DM153" s="88"/>
      <c r="DN153" s="88"/>
      <c r="DO153" s="177" t="s">
        <v>26</v>
      </c>
      <c r="DP153" s="178" t="e">
        <f>VLOOKUP(Report!DO153,Code!$B$40:$D$42,2,FALSE)</f>
        <v>#N/A</v>
      </c>
      <c r="DQ153" s="179" t="e">
        <f>VLOOKUP(Report!DO153,Code!$B$40:$D$42,3,FALSE)</f>
        <v>#N/A</v>
      </c>
      <c r="DR153" s="180" t="e">
        <f t="shared" ca="1" si="132"/>
        <v>#N/A</v>
      </c>
      <c r="DS153" s="221"/>
      <c r="DT153" s="222" t="e">
        <f t="shared" ca="1" si="133"/>
        <v>#N/A</v>
      </c>
      <c r="DU153" s="181" t="s">
        <v>208</v>
      </c>
      <c r="DV153" s="181" t="s">
        <v>123</v>
      </c>
      <c r="DW153" s="181" t="s">
        <v>165</v>
      </c>
      <c r="DX153" s="115" t="str">
        <f t="shared" si="134"/>
        <v/>
      </c>
      <c r="DY153" s="115"/>
      <c r="DZ153" s="115"/>
      <c r="EA153" s="115"/>
      <c r="EB153" s="98"/>
      <c r="EC153" s="98" t="str">
        <f t="shared" si="113"/>
        <v/>
      </c>
      <c r="ED153" s="192" t="str">
        <f t="shared" si="135"/>
        <v/>
      </c>
    </row>
    <row r="154" spans="7:134" s="223" customFormat="1" ht="115.5" hidden="1" customHeight="1" thickTop="1" thickBot="1" x14ac:dyDescent="0.45">
      <c r="G154" s="199"/>
      <c r="H154" s="238"/>
      <c r="I154" s="190"/>
      <c r="J154" s="193"/>
      <c r="K154" s="193"/>
      <c r="L154" s="193"/>
      <c r="M154" s="193"/>
      <c r="N154" s="193"/>
      <c r="O154" s="193"/>
      <c r="P154" s="193"/>
      <c r="Q154" s="193"/>
      <c r="R154" s="193"/>
      <c r="S154" s="193"/>
      <c r="T154" s="90"/>
      <c r="U154" s="95" t="str">
        <f t="shared" si="114"/>
        <v>Type_2</v>
      </c>
      <c r="V154" s="254"/>
      <c r="W154" s="255" t="e">
        <f t="shared" ca="1" si="115"/>
        <v>#N/A</v>
      </c>
      <c r="X154" s="255"/>
      <c r="Y154" s="47" t="e">
        <f t="shared" ca="1" si="116"/>
        <v>#N/A</v>
      </c>
      <c r="Z154" s="47" t="e">
        <f t="shared" ca="1" si="117"/>
        <v>#N/A</v>
      </c>
      <c r="AA154" s="47"/>
      <c r="AB154" s="82" t="str">
        <f t="shared" si="103"/>
        <v>he</v>
      </c>
      <c r="AC154" s="82" t="str">
        <f t="shared" si="104"/>
        <v>He</v>
      </c>
      <c r="AD154" s="82" t="str">
        <f t="shared" si="105"/>
        <v>his</v>
      </c>
      <c r="AE154" s="83" t="str">
        <f t="shared" si="106"/>
        <v>His</v>
      </c>
      <c r="AF154" s="94"/>
      <c r="AG154" s="94"/>
      <c r="AH154" s="191" t="s">
        <v>26</v>
      </c>
      <c r="AI154" s="84" t="e">
        <f>HLOOKUP(Report!AH154,Person!$H$2:$L$3,2,FALSE)</f>
        <v>#N/A</v>
      </c>
      <c r="AJ154" s="85" t="e">
        <f t="shared" ca="1" si="118"/>
        <v>#N/A</v>
      </c>
      <c r="AK154" s="86" t="e">
        <f ca="1">IF(AH154=0,"",AJ154+VLOOKUP(AH154,Code!$B$2:$C$6,2,FALSE))</f>
        <v>#N/A</v>
      </c>
      <c r="AL154" s="143" t="e">
        <f ca="1">IF(AH154=0,"",IF(I154="F",G154&amp;" "&amp;VLOOKUP(AK154,Person!D:I,2,FALSE),G154&amp;" "&amp;VLOOKUP(AK154,Person!D:I,4,FALSE)))</f>
        <v>#N/A</v>
      </c>
      <c r="AM154" s="89"/>
      <c r="AN154" s="89"/>
      <c r="AO154" s="89"/>
      <c r="AP154" s="89"/>
      <c r="AQ154" s="89"/>
      <c r="AR154" s="89"/>
      <c r="AS154" s="88"/>
      <c r="AT154" s="189">
        <v>2</v>
      </c>
      <c r="AU154" s="147" t="str">
        <f>VLOOKUP(AT154,Code!$B$51:$D$55,2,FALSE)</f>
        <v>Behaviour_1</v>
      </c>
      <c r="AV154" s="88">
        <f ca="1">RANDBETWEEN(1,VLOOKUP(AT154,Code!$B$51:$D$55,3,FALSE))</f>
        <v>2</v>
      </c>
      <c r="AW154" s="89"/>
      <c r="AX154" s="143" t="str">
        <f t="shared" ca="1" si="107"/>
        <v xml:space="preserve"> He shows good citizenship by assisting other students to correct their work. This demonstrates secure subject understanding.</v>
      </c>
      <c r="AY154" s="88"/>
      <c r="AZ154" s="88"/>
      <c r="BA154" s="188" t="s">
        <v>26</v>
      </c>
      <c r="BB154" s="84" t="e">
        <f>HLOOKUP(Report!BA154,Homework!$I$2:$L$3,2,FALSE)</f>
        <v>#N/A</v>
      </c>
      <c r="BC154" s="85" t="e">
        <f t="shared" ca="1" si="119"/>
        <v>#N/A</v>
      </c>
      <c r="BD154" s="86" t="e">
        <f ca="1">IF(BA154=0,"",BC154+VLOOKUP(BA154,Code!$B$2:$C$6,2,FALSE))</f>
        <v>#N/A</v>
      </c>
      <c r="BE154" s="86" t="e">
        <f ca="1">IF(AND(VLOOKUP(BD154,Homework!D:J,2,FALSE)="'s ",RIGHT(G154,1)="s"),"' ",IF(VLOOKUP(BD154,Homework!D:J,2,FALSE)="'s ","'s "," "))</f>
        <v>#N/A</v>
      </c>
      <c r="BF154" s="87" t="e">
        <f ca="1">IF(BA154=0,"",IF(I154="F"," "&amp;G154&amp;BE154&amp;VLOOKUP(BD154,Homework!D:J,3,FALSE)," "&amp;G154&amp;BE154&amp;VLOOKUP(BD154,Homework!D:J,5,FALSE)))</f>
        <v>#N/A</v>
      </c>
      <c r="BG154" s="87"/>
      <c r="BH154" s="87"/>
      <c r="BI154" s="87"/>
      <c r="BJ154" s="87"/>
      <c r="BK154" s="87"/>
      <c r="BL154" s="87"/>
      <c r="BM154" s="88"/>
      <c r="BN154" s="88"/>
      <c r="BO154" s="184" t="s">
        <v>26</v>
      </c>
      <c r="BP154" s="185" t="e">
        <f>VLOOKUP(BO154,Code!$B$45:$D$48,2,FALSE)</f>
        <v>#N/A</v>
      </c>
      <c r="BQ154" s="186" t="e">
        <f>VLOOKUP(BO154,Code!$B$45:$D$48,3,FALSE)</f>
        <v>#N/A</v>
      </c>
      <c r="BR154" s="186" t="e">
        <f t="shared" ca="1" si="120"/>
        <v>#N/A</v>
      </c>
      <c r="BS154" s="186"/>
      <c r="BT154" s="187" t="s">
        <v>219</v>
      </c>
      <c r="BU154" s="187" t="s">
        <v>220</v>
      </c>
      <c r="BV154" s="187" t="s">
        <v>225</v>
      </c>
      <c r="BW154" s="195"/>
      <c r="BX154" s="195"/>
      <c r="BY154" s="157" t="str">
        <f t="shared" ca="1" si="121"/>
        <v/>
      </c>
      <c r="BZ154" s="157" t="str">
        <f t="shared" ca="1" si="122"/>
        <v/>
      </c>
      <c r="CA154" s="132" t="str">
        <f t="shared" ca="1" si="108"/>
        <v xml:space="preserve"> </v>
      </c>
      <c r="CB154" s="88"/>
      <c r="CC154" s="124">
        <v>146</v>
      </c>
      <c r="CD154" s="125" t="e">
        <f>HLOOKUP(Report!CC154,Behaviour!$H$2:$K$3,2,FALSE)</f>
        <v>#N/A</v>
      </c>
      <c r="CE154" s="126" t="e">
        <f t="shared" ca="1" si="123"/>
        <v>#N/A</v>
      </c>
      <c r="CF154" s="127" t="e">
        <f ca="1">CE154+VLOOKUP(CC154,Code!$B$2:$C$6,2,FALSE)</f>
        <v>#N/A</v>
      </c>
      <c r="CG154" s="128" t="e">
        <f ca="1">IF(CC154=0,"",IF(I154="F",AC154&amp;" "&amp;VLOOKUP(CF154,Behaviour!D:I,2,FALSE)&amp;" ",AC154&amp;" "&amp;VLOOKUP(CF154,Behaviour!D:I,4,FALSE)&amp;" "))</f>
        <v>#N/A</v>
      </c>
      <c r="CH154" s="89"/>
      <c r="CI154" s="89"/>
      <c r="CJ154" s="266" t="s">
        <v>26</v>
      </c>
      <c r="CK154" s="266"/>
      <c r="CL154" s="89" t="e">
        <f>IF(CJ154=0,"",VLOOKUP(CJ154,Code!$B$59:$D$61,2,FALSE))</f>
        <v>#N/A</v>
      </c>
      <c r="CM154" s="89" t="e">
        <f>IF(CJ154=0,"",VLOOKUP(CJ154,Code!$B$59:$D$61,3,FALSE))</f>
        <v>#N/A</v>
      </c>
      <c r="CN154" s="89" t="e">
        <f t="shared" ca="1" si="124"/>
        <v>#N/A</v>
      </c>
      <c r="CO154" s="89" t="e">
        <f t="shared" ca="1" si="109"/>
        <v>#N/A</v>
      </c>
      <c r="CP154" s="89" t="e">
        <f t="shared" ca="1" si="110"/>
        <v>#N/A</v>
      </c>
      <c r="CQ154" s="89" t="e">
        <f t="shared" ca="1" si="125"/>
        <v>#N/A</v>
      </c>
      <c r="CR154" s="89" t="str">
        <f t="shared" ca="1" si="126"/>
        <v/>
      </c>
      <c r="CS154" s="89"/>
      <c r="CT154" s="89"/>
      <c r="CU154" s="89" t="str">
        <f t="shared" ca="1" si="127"/>
        <v/>
      </c>
      <c r="CV154" s="89"/>
      <c r="CW154" s="89"/>
      <c r="CX154" s="183" t="str">
        <f t="shared" ca="1" si="128"/>
        <v/>
      </c>
      <c r="CY154" s="22" t="e">
        <f t="shared" ca="1" si="129"/>
        <v>#VALUE!</v>
      </c>
      <c r="CZ154" s="22"/>
      <c r="DA154" s="22"/>
      <c r="DB154" s="182" t="s">
        <v>26</v>
      </c>
      <c r="DC154" s="108" t="e">
        <f t="shared" ca="1" si="130"/>
        <v>#VALUE!</v>
      </c>
      <c r="DD154" s="112" t="e">
        <f ca="1">VLOOKUP(Report!DC154,Code!$B$24:$C$32,2,FALSE)</f>
        <v>#VALUE!</v>
      </c>
      <c r="DE154" s="108" t="e">
        <f ca="1">VLOOKUP(Report!DC154,Code!$B$24:$D$32,3,FALSE)</f>
        <v>#VALUE!</v>
      </c>
      <c r="DF154" s="108" t="e">
        <f t="shared" ca="1" si="131"/>
        <v>#VALUE!</v>
      </c>
      <c r="DG154" s="108" t="e">
        <f t="shared" ca="1" si="111"/>
        <v>#VALUE!</v>
      </c>
      <c r="DH154" s="169" t="e">
        <f t="shared" ca="1" si="112"/>
        <v>#VALUE!</v>
      </c>
      <c r="DI154" s="170"/>
      <c r="DJ154" s="170"/>
      <c r="DK154" s="170"/>
      <c r="DL154" s="170"/>
      <c r="DM154" s="88"/>
      <c r="DN154" s="88"/>
      <c r="DO154" s="177" t="s">
        <v>26</v>
      </c>
      <c r="DP154" s="178" t="e">
        <f>VLOOKUP(Report!DO154,Code!$B$40:$D$42,2,FALSE)</f>
        <v>#N/A</v>
      </c>
      <c r="DQ154" s="179" t="e">
        <f>VLOOKUP(Report!DO154,Code!$B$40:$D$42,3,FALSE)</f>
        <v>#N/A</v>
      </c>
      <c r="DR154" s="180" t="e">
        <f t="shared" ca="1" si="132"/>
        <v>#N/A</v>
      </c>
      <c r="DS154" s="221"/>
      <c r="DT154" s="222" t="e">
        <f t="shared" ca="1" si="133"/>
        <v>#N/A</v>
      </c>
      <c r="DU154" s="181" t="s">
        <v>208</v>
      </c>
      <c r="DV154" s="181" t="s">
        <v>123</v>
      </c>
      <c r="DW154" s="181" t="s">
        <v>165</v>
      </c>
      <c r="DX154" s="115" t="str">
        <f t="shared" si="134"/>
        <v/>
      </c>
      <c r="DY154" s="115"/>
      <c r="DZ154" s="115"/>
      <c r="EA154" s="115"/>
      <c r="EB154" s="98"/>
      <c r="EC154" s="98" t="str">
        <f t="shared" si="113"/>
        <v/>
      </c>
      <c r="ED154" s="192" t="str">
        <f t="shared" si="135"/>
        <v/>
      </c>
    </row>
    <row r="155" spans="7:134" s="223" customFormat="1" ht="115.5" hidden="1" customHeight="1" thickTop="1" thickBot="1" x14ac:dyDescent="0.45">
      <c r="G155" s="199"/>
      <c r="H155" s="238"/>
      <c r="I155" s="190"/>
      <c r="J155" s="193"/>
      <c r="K155" s="193"/>
      <c r="L155" s="193"/>
      <c r="M155" s="193"/>
      <c r="N155" s="193"/>
      <c r="O155" s="193"/>
      <c r="P155" s="193"/>
      <c r="Q155" s="193"/>
      <c r="R155" s="193"/>
      <c r="S155" s="193"/>
      <c r="T155" s="90"/>
      <c r="U155" s="95" t="str">
        <f t="shared" si="114"/>
        <v>Type_2</v>
      </c>
      <c r="V155" s="254"/>
      <c r="W155" s="255" t="e">
        <f t="shared" ca="1" si="115"/>
        <v>#N/A</v>
      </c>
      <c r="X155" s="255"/>
      <c r="Y155" s="47" t="e">
        <f t="shared" ca="1" si="116"/>
        <v>#N/A</v>
      </c>
      <c r="Z155" s="47" t="e">
        <f t="shared" ca="1" si="117"/>
        <v>#N/A</v>
      </c>
      <c r="AA155" s="47"/>
      <c r="AB155" s="82" t="str">
        <f t="shared" si="103"/>
        <v>he</v>
      </c>
      <c r="AC155" s="82" t="str">
        <f t="shared" si="104"/>
        <v>He</v>
      </c>
      <c r="AD155" s="82" t="str">
        <f t="shared" si="105"/>
        <v>his</v>
      </c>
      <c r="AE155" s="83" t="str">
        <f t="shared" si="106"/>
        <v>His</v>
      </c>
      <c r="AF155" s="94"/>
      <c r="AG155" s="94"/>
      <c r="AH155" s="191" t="s">
        <v>26</v>
      </c>
      <c r="AI155" s="84" t="e">
        <f>HLOOKUP(Report!AH155,Person!$H$2:$L$3,2,FALSE)</f>
        <v>#N/A</v>
      </c>
      <c r="AJ155" s="85" t="e">
        <f t="shared" ca="1" si="118"/>
        <v>#N/A</v>
      </c>
      <c r="AK155" s="86" t="e">
        <f ca="1">IF(AH155=0,"",AJ155+VLOOKUP(AH155,Code!$B$2:$C$6,2,FALSE))</f>
        <v>#N/A</v>
      </c>
      <c r="AL155" s="143" t="e">
        <f ca="1">IF(AH155=0,"",IF(I155="F",G155&amp;" "&amp;VLOOKUP(AK155,Person!D:I,2,FALSE),G155&amp;" "&amp;VLOOKUP(AK155,Person!D:I,4,FALSE)))</f>
        <v>#N/A</v>
      </c>
      <c r="AM155" s="89"/>
      <c r="AN155" s="89"/>
      <c r="AO155" s="89"/>
      <c r="AP155" s="89"/>
      <c r="AQ155" s="89"/>
      <c r="AR155" s="89"/>
      <c r="AS155" s="88"/>
      <c r="AT155" s="189">
        <v>2</v>
      </c>
      <c r="AU155" s="147" t="str">
        <f>VLOOKUP(AT155,Code!$B$51:$D$55,2,FALSE)</f>
        <v>Behaviour_1</v>
      </c>
      <c r="AV155" s="88">
        <f ca="1">RANDBETWEEN(1,VLOOKUP(AT155,Code!$B$51:$D$55,3,FALSE))</f>
        <v>2</v>
      </c>
      <c r="AW155" s="89"/>
      <c r="AX155" s="143" t="str">
        <f t="shared" ca="1" si="107"/>
        <v xml:space="preserve"> He shows good citizenship by assisting other students to correct their work. This demonstrates secure subject understanding.</v>
      </c>
      <c r="AY155" s="88"/>
      <c r="AZ155" s="88"/>
      <c r="BA155" s="188" t="s">
        <v>26</v>
      </c>
      <c r="BB155" s="84" t="e">
        <f>HLOOKUP(Report!BA155,Homework!$I$2:$L$3,2,FALSE)</f>
        <v>#N/A</v>
      </c>
      <c r="BC155" s="85" t="e">
        <f t="shared" ca="1" si="119"/>
        <v>#N/A</v>
      </c>
      <c r="BD155" s="86" t="e">
        <f ca="1">IF(BA155=0,"",BC155+VLOOKUP(BA155,Code!$B$2:$C$6,2,FALSE))</f>
        <v>#N/A</v>
      </c>
      <c r="BE155" s="86" t="e">
        <f ca="1">IF(AND(VLOOKUP(BD155,Homework!D:J,2,FALSE)="'s ",RIGHT(G155,1)="s"),"' ",IF(VLOOKUP(BD155,Homework!D:J,2,FALSE)="'s ","'s "," "))</f>
        <v>#N/A</v>
      </c>
      <c r="BF155" s="87" t="e">
        <f ca="1">IF(BA155=0,"",IF(I155="F"," "&amp;G155&amp;BE155&amp;VLOOKUP(BD155,Homework!D:J,3,FALSE)," "&amp;G155&amp;BE155&amp;VLOOKUP(BD155,Homework!D:J,5,FALSE)))</f>
        <v>#N/A</v>
      </c>
      <c r="BG155" s="87"/>
      <c r="BH155" s="87"/>
      <c r="BI155" s="87"/>
      <c r="BJ155" s="87"/>
      <c r="BK155" s="87"/>
      <c r="BL155" s="87"/>
      <c r="BM155" s="88"/>
      <c r="BN155" s="88"/>
      <c r="BO155" s="184" t="s">
        <v>26</v>
      </c>
      <c r="BP155" s="185" t="e">
        <f>VLOOKUP(BO155,Code!$B$45:$D$48,2,FALSE)</f>
        <v>#N/A</v>
      </c>
      <c r="BQ155" s="186" t="e">
        <f>VLOOKUP(BO155,Code!$B$45:$D$48,3,FALSE)</f>
        <v>#N/A</v>
      </c>
      <c r="BR155" s="186" t="e">
        <f t="shared" ca="1" si="120"/>
        <v>#N/A</v>
      </c>
      <c r="BS155" s="186"/>
      <c r="BT155" s="187" t="s">
        <v>219</v>
      </c>
      <c r="BU155" s="187" t="s">
        <v>220</v>
      </c>
      <c r="BV155" s="187" t="s">
        <v>225</v>
      </c>
      <c r="BW155" s="195"/>
      <c r="BX155" s="195"/>
      <c r="BY155" s="157" t="str">
        <f t="shared" ca="1" si="121"/>
        <v/>
      </c>
      <c r="BZ155" s="157" t="str">
        <f t="shared" ca="1" si="122"/>
        <v/>
      </c>
      <c r="CA155" s="132" t="str">
        <f t="shared" ca="1" si="108"/>
        <v xml:space="preserve"> </v>
      </c>
      <c r="CB155" s="88"/>
      <c r="CC155" s="124">
        <v>147</v>
      </c>
      <c r="CD155" s="125" t="e">
        <f>HLOOKUP(Report!CC155,Behaviour!$H$2:$K$3,2,FALSE)</f>
        <v>#N/A</v>
      </c>
      <c r="CE155" s="126" t="e">
        <f t="shared" ca="1" si="123"/>
        <v>#N/A</v>
      </c>
      <c r="CF155" s="127" t="e">
        <f ca="1">CE155+VLOOKUP(CC155,Code!$B$2:$C$6,2,FALSE)</f>
        <v>#N/A</v>
      </c>
      <c r="CG155" s="128" t="e">
        <f ca="1">IF(CC155=0,"",IF(I155="F",AC155&amp;" "&amp;VLOOKUP(CF155,Behaviour!D:I,2,FALSE)&amp;" ",AC155&amp;" "&amp;VLOOKUP(CF155,Behaviour!D:I,4,FALSE)&amp;" "))</f>
        <v>#N/A</v>
      </c>
      <c r="CH155" s="89"/>
      <c r="CI155" s="89"/>
      <c r="CJ155" s="266" t="s">
        <v>26</v>
      </c>
      <c r="CK155" s="266"/>
      <c r="CL155" s="89" t="e">
        <f>IF(CJ155=0,"",VLOOKUP(CJ155,Code!$B$59:$D$61,2,FALSE))</f>
        <v>#N/A</v>
      </c>
      <c r="CM155" s="89" t="e">
        <f>IF(CJ155=0,"",VLOOKUP(CJ155,Code!$B$59:$D$61,3,FALSE))</f>
        <v>#N/A</v>
      </c>
      <c r="CN155" s="89" t="e">
        <f t="shared" ca="1" si="124"/>
        <v>#N/A</v>
      </c>
      <c r="CO155" s="89" t="e">
        <f t="shared" ca="1" si="109"/>
        <v>#N/A</v>
      </c>
      <c r="CP155" s="89" t="e">
        <f t="shared" ca="1" si="110"/>
        <v>#N/A</v>
      </c>
      <c r="CQ155" s="89" t="e">
        <f t="shared" ca="1" si="125"/>
        <v>#N/A</v>
      </c>
      <c r="CR155" s="89" t="str">
        <f t="shared" ca="1" si="126"/>
        <v/>
      </c>
      <c r="CS155" s="89"/>
      <c r="CT155" s="89"/>
      <c r="CU155" s="89" t="str">
        <f t="shared" ca="1" si="127"/>
        <v/>
      </c>
      <c r="CV155" s="89"/>
      <c r="CW155" s="89"/>
      <c r="CX155" s="183" t="str">
        <f t="shared" ca="1" si="128"/>
        <v/>
      </c>
      <c r="CY155" s="22" t="e">
        <f t="shared" ca="1" si="129"/>
        <v>#VALUE!</v>
      </c>
      <c r="CZ155" s="22"/>
      <c r="DA155" s="22"/>
      <c r="DB155" s="182" t="s">
        <v>26</v>
      </c>
      <c r="DC155" s="108" t="e">
        <f t="shared" ca="1" si="130"/>
        <v>#VALUE!</v>
      </c>
      <c r="DD155" s="112" t="e">
        <f ca="1">VLOOKUP(Report!DC155,Code!$B$24:$C$32,2,FALSE)</f>
        <v>#VALUE!</v>
      </c>
      <c r="DE155" s="108" t="e">
        <f ca="1">VLOOKUP(Report!DC155,Code!$B$24:$D$32,3,FALSE)</f>
        <v>#VALUE!</v>
      </c>
      <c r="DF155" s="108" t="e">
        <f t="shared" ca="1" si="131"/>
        <v>#VALUE!</v>
      </c>
      <c r="DG155" s="108" t="e">
        <f t="shared" ca="1" si="111"/>
        <v>#VALUE!</v>
      </c>
      <c r="DH155" s="169" t="e">
        <f t="shared" ca="1" si="112"/>
        <v>#VALUE!</v>
      </c>
      <c r="DI155" s="170"/>
      <c r="DJ155" s="170"/>
      <c r="DK155" s="170"/>
      <c r="DL155" s="170"/>
      <c r="DM155" s="88"/>
      <c r="DN155" s="88"/>
      <c r="DO155" s="177" t="s">
        <v>26</v>
      </c>
      <c r="DP155" s="178" t="e">
        <f>VLOOKUP(Report!DO155,Code!$B$40:$D$42,2,FALSE)</f>
        <v>#N/A</v>
      </c>
      <c r="DQ155" s="179" t="e">
        <f>VLOOKUP(Report!DO155,Code!$B$40:$D$42,3,FALSE)</f>
        <v>#N/A</v>
      </c>
      <c r="DR155" s="180" t="e">
        <f t="shared" ca="1" si="132"/>
        <v>#N/A</v>
      </c>
      <c r="DS155" s="221"/>
      <c r="DT155" s="222" t="e">
        <f t="shared" ca="1" si="133"/>
        <v>#N/A</v>
      </c>
      <c r="DU155" s="181" t="s">
        <v>208</v>
      </c>
      <c r="DV155" s="181" t="s">
        <v>123</v>
      </c>
      <c r="DW155" s="181" t="s">
        <v>165</v>
      </c>
      <c r="DX155" s="115" t="str">
        <f t="shared" si="134"/>
        <v/>
      </c>
      <c r="DY155" s="115"/>
      <c r="DZ155" s="115"/>
      <c r="EA155" s="115"/>
      <c r="EB155" s="98"/>
      <c r="EC155" s="98" t="str">
        <f t="shared" si="113"/>
        <v/>
      </c>
      <c r="ED155" s="192" t="str">
        <f t="shared" si="135"/>
        <v/>
      </c>
    </row>
    <row r="156" spans="7:134" s="223" customFormat="1" ht="115.5" hidden="1" customHeight="1" thickTop="1" thickBot="1" x14ac:dyDescent="0.45">
      <c r="G156" s="199"/>
      <c r="H156" s="238"/>
      <c r="I156" s="190"/>
      <c r="J156" s="193"/>
      <c r="K156" s="193"/>
      <c r="L156" s="193"/>
      <c r="M156" s="193"/>
      <c r="N156" s="193"/>
      <c r="O156" s="193"/>
      <c r="P156" s="193"/>
      <c r="Q156" s="193"/>
      <c r="R156" s="193"/>
      <c r="S156" s="193"/>
      <c r="T156" s="90"/>
      <c r="U156" s="95" t="str">
        <f t="shared" si="114"/>
        <v>Type_2</v>
      </c>
      <c r="V156" s="254"/>
      <c r="W156" s="255" t="e">
        <f t="shared" ca="1" si="115"/>
        <v>#N/A</v>
      </c>
      <c r="X156" s="255"/>
      <c r="Y156" s="47" t="e">
        <f t="shared" ca="1" si="116"/>
        <v>#N/A</v>
      </c>
      <c r="Z156" s="47" t="e">
        <f t="shared" ca="1" si="117"/>
        <v>#N/A</v>
      </c>
      <c r="AA156" s="47"/>
      <c r="AB156" s="82" t="str">
        <f t="shared" si="103"/>
        <v>he</v>
      </c>
      <c r="AC156" s="82" t="str">
        <f t="shared" si="104"/>
        <v>He</v>
      </c>
      <c r="AD156" s="82" t="str">
        <f t="shared" si="105"/>
        <v>his</v>
      </c>
      <c r="AE156" s="83" t="str">
        <f t="shared" si="106"/>
        <v>His</v>
      </c>
      <c r="AF156" s="94"/>
      <c r="AG156" s="94"/>
      <c r="AH156" s="191" t="s">
        <v>26</v>
      </c>
      <c r="AI156" s="84" t="e">
        <f>HLOOKUP(Report!AH156,Person!$H$2:$L$3,2,FALSE)</f>
        <v>#N/A</v>
      </c>
      <c r="AJ156" s="85" t="e">
        <f t="shared" ca="1" si="118"/>
        <v>#N/A</v>
      </c>
      <c r="AK156" s="86" t="e">
        <f ca="1">IF(AH156=0,"",AJ156+VLOOKUP(AH156,Code!$B$2:$C$6,2,FALSE))</f>
        <v>#N/A</v>
      </c>
      <c r="AL156" s="143" t="e">
        <f ca="1">IF(AH156=0,"",IF(I156="F",G156&amp;" "&amp;VLOOKUP(AK156,Person!D:I,2,FALSE),G156&amp;" "&amp;VLOOKUP(AK156,Person!D:I,4,FALSE)))</f>
        <v>#N/A</v>
      </c>
      <c r="AM156" s="89"/>
      <c r="AN156" s="89"/>
      <c r="AO156" s="89"/>
      <c r="AP156" s="89"/>
      <c r="AQ156" s="89"/>
      <c r="AR156" s="89"/>
      <c r="AS156" s="88"/>
      <c r="AT156" s="189">
        <v>2</v>
      </c>
      <c r="AU156" s="147" t="str">
        <f>VLOOKUP(AT156,Code!$B$51:$D$55,2,FALSE)</f>
        <v>Behaviour_1</v>
      </c>
      <c r="AV156" s="88">
        <f ca="1">RANDBETWEEN(1,VLOOKUP(AT156,Code!$B$51:$D$55,3,FALSE))</f>
        <v>2</v>
      </c>
      <c r="AW156" s="89"/>
      <c r="AX156" s="143" t="str">
        <f t="shared" ca="1" si="107"/>
        <v xml:space="preserve"> He shows good citizenship by assisting other students to correct their work. This demonstrates secure subject understanding.</v>
      </c>
      <c r="AY156" s="88"/>
      <c r="AZ156" s="88"/>
      <c r="BA156" s="188" t="s">
        <v>26</v>
      </c>
      <c r="BB156" s="84" t="e">
        <f>HLOOKUP(Report!BA156,Homework!$I$2:$L$3,2,FALSE)</f>
        <v>#N/A</v>
      </c>
      <c r="BC156" s="85" t="e">
        <f t="shared" ca="1" si="119"/>
        <v>#N/A</v>
      </c>
      <c r="BD156" s="86" t="e">
        <f ca="1">IF(BA156=0,"",BC156+VLOOKUP(BA156,Code!$B$2:$C$6,2,FALSE))</f>
        <v>#N/A</v>
      </c>
      <c r="BE156" s="86" t="e">
        <f ca="1">IF(AND(VLOOKUP(BD156,Homework!D:J,2,FALSE)="'s ",RIGHT(G156,1)="s"),"' ",IF(VLOOKUP(BD156,Homework!D:J,2,FALSE)="'s ","'s "," "))</f>
        <v>#N/A</v>
      </c>
      <c r="BF156" s="87" t="e">
        <f ca="1">IF(BA156=0,"",IF(I156="F"," "&amp;G156&amp;BE156&amp;VLOOKUP(BD156,Homework!D:J,3,FALSE)," "&amp;G156&amp;BE156&amp;VLOOKUP(BD156,Homework!D:J,5,FALSE)))</f>
        <v>#N/A</v>
      </c>
      <c r="BG156" s="87"/>
      <c r="BH156" s="87"/>
      <c r="BI156" s="87"/>
      <c r="BJ156" s="87"/>
      <c r="BK156" s="87"/>
      <c r="BL156" s="87"/>
      <c r="BM156" s="88"/>
      <c r="BN156" s="88"/>
      <c r="BO156" s="184" t="s">
        <v>26</v>
      </c>
      <c r="BP156" s="185" t="e">
        <f>VLOOKUP(BO156,Code!$B$45:$D$48,2,FALSE)</f>
        <v>#N/A</v>
      </c>
      <c r="BQ156" s="186" t="e">
        <f>VLOOKUP(BO156,Code!$B$45:$D$48,3,FALSE)</f>
        <v>#N/A</v>
      </c>
      <c r="BR156" s="186" t="e">
        <f t="shared" ca="1" si="120"/>
        <v>#N/A</v>
      </c>
      <c r="BS156" s="186"/>
      <c r="BT156" s="187" t="s">
        <v>219</v>
      </c>
      <c r="BU156" s="187" t="s">
        <v>220</v>
      </c>
      <c r="BV156" s="187" t="s">
        <v>225</v>
      </c>
      <c r="BW156" s="195"/>
      <c r="BX156" s="195"/>
      <c r="BY156" s="157" t="str">
        <f t="shared" ca="1" si="121"/>
        <v/>
      </c>
      <c r="BZ156" s="157" t="str">
        <f t="shared" ca="1" si="122"/>
        <v/>
      </c>
      <c r="CA156" s="132" t="str">
        <f t="shared" ca="1" si="108"/>
        <v xml:space="preserve"> </v>
      </c>
      <c r="CB156" s="88"/>
      <c r="CC156" s="124">
        <v>148</v>
      </c>
      <c r="CD156" s="125" t="e">
        <f>HLOOKUP(Report!CC156,Behaviour!$H$2:$K$3,2,FALSE)</f>
        <v>#N/A</v>
      </c>
      <c r="CE156" s="126" t="e">
        <f t="shared" ca="1" si="123"/>
        <v>#N/A</v>
      </c>
      <c r="CF156" s="127" t="e">
        <f ca="1">CE156+VLOOKUP(CC156,Code!$B$2:$C$6,2,FALSE)</f>
        <v>#N/A</v>
      </c>
      <c r="CG156" s="128" t="e">
        <f ca="1">IF(CC156=0,"",IF(I156="F",AC156&amp;" "&amp;VLOOKUP(CF156,Behaviour!D:I,2,FALSE)&amp;" ",AC156&amp;" "&amp;VLOOKUP(CF156,Behaviour!D:I,4,FALSE)&amp;" "))</f>
        <v>#N/A</v>
      </c>
      <c r="CH156" s="89"/>
      <c r="CI156" s="89"/>
      <c r="CJ156" s="266" t="s">
        <v>26</v>
      </c>
      <c r="CK156" s="266"/>
      <c r="CL156" s="89" t="e">
        <f>IF(CJ156=0,"",VLOOKUP(CJ156,Code!$B$59:$D$61,2,FALSE))</f>
        <v>#N/A</v>
      </c>
      <c r="CM156" s="89" t="e">
        <f>IF(CJ156=0,"",VLOOKUP(CJ156,Code!$B$59:$D$61,3,FALSE))</f>
        <v>#N/A</v>
      </c>
      <c r="CN156" s="89" t="e">
        <f t="shared" ca="1" si="124"/>
        <v>#N/A</v>
      </c>
      <c r="CO156" s="89" t="e">
        <f t="shared" ca="1" si="109"/>
        <v>#N/A</v>
      </c>
      <c r="CP156" s="89" t="e">
        <f t="shared" ca="1" si="110"/>
        <v>#N/A</v>
      </c>
      <c r="CQ156" s="89" t="e">
        <f t="shared" ca="1" si="125"/>
        <v>#N/A</v>
      </c>
      <c r="CR156" s="89" t="str">
        <f t="shared" ca="1" si="126"/>
        <v/>
      </c>
      <c r="CS156" s="89"/>
      <c r="CT156" s="89"/>
      <c r="CU156" s="89" t="str">
        <f t="shared" ca="1" si="127"/>
        <v/>
      </c>
      <c r="CV156" s="89"/>
      <c r="CW156" s="89"/>
      <c r="CX156" s="183" t="str">
        <f t="shared" ca="1" si="128"/>
        <v/>
      </c>
      <c r="CY156" s="22" t="e">
        <f t="shared" ca="1" si="129"/>
        <v>#VALUE!</v>
      </c>
      <c r="CZ156" s="22"/>
      <c r="DA156" s="22"/>
      <c r="DB156" s="182" t="s">
        <v>26</v>
      </c>
      <c r="DC156" s="108" t="e">
        <f t="shared" ca="1" si="130"/>
        <v>#VALUE!</v>
      </c>
      <c r="DD156" s="112" t="e">
        <f ca="1">VLOOKUP(Report!DC156,Code!$B$24:$C$32,2,FALSE)</f>
        <v>#VALUE!</v>
      </c>
      <c r="DE156" s="108" t="e">
        <f ca="1">VLOOKUP(Report!DC156,Code!$B$24:$D$32,3,FALSE)</f>
        <v>#VALUE!</v>
      </c>
      <c r="DF156" s="108" t="e">
        <f t="shared" ca="1" si="131"/>
        <v>#VALUE!</v>
      </c>
      <c r="DG156" s="108" t="e">
        <f t="shared" ca="1" si="111"/>
        <v>#VALUE!</v>
      </c>
      <c r="DH156" s="169" t="e">
        <f t="shared" ca="1" si="112"/>
        <v>#VALUE!</v>
      </c>
      <c r="DI156" s="170"/>
      <c r="DJ156" s="170"/>
      <c r="DK156" s="170"/>
      <c r="DL156" s="170"/>
      <c r="DM156" s="88"/>
      <c r="DN156" s="88"/>
      <c r="DO156" s="177" t="s">
        <v>26</v>
      </c>
      <c r="DP156" s="178" t="e">
        <f>VLOOKUP(Report!DO156,Code!$B$40:$D$42,2,FALSE)</f>
        <v>#N/A</v>
      </c>
      <c r="DQ156" s="179" t="e">
        <f>VLOOKUP(Report!DO156,Code!$B$40:$D$42,3,FALSE)</f>
        <v>#N/A</v>
      </c>
      <c r="DR156" s="180" t="e">
        <f t="shared" ca="1" si="132"/>
        <v>#N/A</v>
      </c>
      <c r="DS156" s="221"/>
      <c r="DT156" s="222" t="e">
        <f t="shared" ca="1" si="133"/>
        <v>#N/A</v>
      </c>
      <c r="DU156" s="181" t="s">
        <v>208</v>
      </c>
      <c r="DV156" s="181" t="s">
        <v>123</v>
      </c>
      <c r="DW156" s="181" t="s">
        <v>165</v>
      </c>
      <c r="DX156" s="115" t="str">
        <f t="shared" si="134"/>
        <v/>
      </c>
      <c r="DY156" s="115"/>
      <c r="DZ156" s="115"/>
      <c r="EA156" s="115"/>
      <c r="EB156" s="98"/>
      <c r="EC156" s="98" t="str">
        <f t="shared" si="113"/>
        <v/>
      </c>
      <c r="ED156" s="192" t="str">
        <f t="shared" si="135"/>
        <v/>
      </c>
    </row>
    <row r="157" spans="7:134" s="223" customFormat="1" ht="115.5" hidden="1" customHeight="1" thickTop="1" thickBot="1" x14ac:dyDescent="0.45">
      <c r="G157" s="199"/>
      <c r="H157" s="238"/>
      <c r="I157" s="190"/>
      <c r="J157" s="193"/>
      <c r="K157" s="193"/>
      <c r="L157" s="193"/>
      <c r="M157" s="193"/>
      <c r="N157" s="193"/>
      <c r="O157" s="193"/>
      <c r="P157" s="193"/>
      <c r="Q157" s="193"/>
      <c r="R157" s="193"/>
      <c r="S157" s="193"/>
      <c r="T157" s="90"/>
      <c r="U157" s="95" t="str">
        <f t="shared" si="114"/>
        <v>Type_2</v>
      </c>
      <c r="V157" s="254"/>
      <c r="W157" s="255" t="e">
        <f t="shared" ca="1" si="115"/>
        <v>#N/A</v>
      </c>
      <c r="X157" s="255"/>
      <c r="Y157" s="47" t="e">
        <f t="shared" ca="1" si="116"/>
        <v>#N/A</v>
      </c>
      <c r="Z157" s="47" t="e">
        <f t="shared" ca="1" si="117"/>
        <v>#N/A</v>
      </c>
      <c r="AA157" s="47"/>
      <c r="AB157" s="82" t="str">
        <f t="shared" si="103"/>
        <v>he</v>
      </c>
      <c r="AC157" s="82" t="str">
        <f t="shared" si="104"/>
        <v>He</v>
      </c>
      <c r="AD157" s="82" t="str">
        <f t="shared" si="105"/>
        <v>his</v>
      </c>
      <c r="AE157" s="83" t="str">
        <f t="shared" si="106"/>
        <v>His</v>
      </c>
      <c r="AF157" s="94"/>
      <c r="AG157" s="94"/>
      <c r="AH157" s="191" t="s">
        <v>26</v>
      </c>
      <c r="AI157" s="84" t="e">
        <f>HLOOKUP(Report!AH157,Person!$H$2:$L$3,2,FALSE)</f>
        <v>#N/A</v>
      </c>
      <c r="AJ157" s="85" t="e">
        <f t="shared" ca="1" si="118"/>
        <v>#N/A</v>
      </c>
      <c r="AK157" s="86" t="e">
        <f ca="1">IF(AH157=0,"",AJ157+VLOOKUP(AH157,Code!$B$2:$C$6,2,FALSE))</f>
        <v>#N/A</v>
      </c>
      <c r="AL157" s="143" t="e">
        <f ca="1">IF(AH157=0,"",IF(I157="F",G157&amp;" "&amp;VLOOKUP(AK157,Person!D:I,2,FALSE),G157&amp;" "&amp;VLOOKUP(AK157,Person!D:I,4,FALSE)))</f>
        <v>#N/A</v>
      </c>
      <c r="AM157" s="89"/>
      <c r="AN157" s="89"/>
      <c r="AO157" s="89"/>
      <c r="AP157" s="89"/>
      <c r="AQ157" s="89"/>
      <c r="AR157" s="89"/>
      <c r="AS157" s="88"/>
      <c r="AT157" s="189">
        <v>2</v>
      </c>
      <c r="AU157" s="147" t="str">
        <f>VLOOKUP(AT157,Code!$B$51:$D$55,2,FALSE)</f>
        <v>Behaviour_1</v>
      </c>
      <c r="AV157" s="88">
        <f ca="1">RANDBETWEEN(1,VLOOKUP(AT157,Code!$B$51:$D$55,3,FALSE))</f>
        <v>2</v>
      </c>
      <c r="AW157" s="89"/>
      <c r="AX157" s="143" t="str">
        <f t="shared" ca="1" si="107"/>
        <v xml:space="preserve"> He shows good citizenship by assisting other students to correct their work. This demonstrates secure subject understanding.</v>
      </c>
      <c r="AY157" s="88"/>
      <c r="AZ157" s="88"/>
      <c r="BA157" s="188" t="s">
        <v>26</v>
      </c>
      <c r="BB157" s="84" t="e">
        <f>HLOOKUP(Report!BA157,Homework!$I$2:$L$3,2,FALSE)</f>
        <v>#N/A</v>
      </c>
      <c r="BC157" s="85" t="e">
        <f t="shared" ca="1" si="119"/>
        <v>#N/A</v>
      </c>
      <c r="BD157" s="86" t="e">
        <f ca="1">IF(BA157=0,"",BC157+VLOOKUP(BA157,Code!$B$2:$C$6,2,FALSE))</f>
        <v>#N/A</v>
      </c>
      <c r="BE157" s="86" t="e">
        <f ca="1">IF(AND(VLOOKUP(BD157,Homework!D:J,2,FALSE)="'s ",RIGHT(G157,1)="s"),"' ",IF(VLOOKUP(BD157,Homework!D:J,2,FALSE)="'s ","'s "," "))</f>
        <v>#N/A</v>
      </c>
      <c r="BF157" s="87" t="e">
        <f ca="1">IF(BA157=0,"",IF(I157="F"," "&amp;G157&amp;BE157&amp;VLOOKUP(BD157,Homework!D:J,3,FALSE)," "&amp;G157&amp;BE157&amp;VLOOKUP(BD157,Homework!D:J,5,FALSE)))</f>
        <v>#N/A</v>
      </c>
      <c r="BG157" s="87"/>
      <c r="BH157" s="87"/>
      <c r="BI157" s="87"/>
      <c r="BJ157" s="87"/>
      <c r="BK157" s="87"/>
      <c r="BL157" s="87"/>
      <c r="BM157" s="88"/>
      <c r="BN157" s="88"/>
      <c r="BO157" s="184" t="s">
        <v>26</v>
      </c>
      <c r="BP157" s="185" t="e">
        <f>VLOOKUP(BO157,Code!$B$45:$D$48,2,FALSE)</f>
        <v>#N/A</v>
      </c>
      <c r="BQ157" s="186" t="e">
        <f>VLOOKUP(BO157,Code!$B$45:$D$48,3,FALSE)</f>
        <v>#N/A</v>
      </c>
      <c r="BR157" s="186" t="e">
        <f t="shared" ca="1" si="120"/>
        <v>#N/A</v>
      </c>
      <c r="BS157" s="186"/>
      <c r="BT157" s="187" t="s">
        <v>219</v>
      </c>
      <c r="BU157" s="187" t="s">
        <v>220</v>
      </c>
      <c r="BV157" s="187" t="s">
        <v>225</v>
      </c>
      <c r="BW157" s="195"/>
      <c r="BX157" s="195"/>
      <c r="BY157" s="157" t="str">
        <f t="shared" ca="1" si="121"/>
        <v/>
      </c>
      <c r="BZ157" s="157" t="str">
        <f t="shared" ca="1" si="122"/>
        <v/>
      </c>
      <c r="CA157" s="132" t="str">
        <f t="shared" ca="1" si="108"/>
        <v xml:space="preserve"> </v>
      </c>
      <c r="CB157" s="88"/>
      <c r="CC157" s="124">
        <v>149</v>
      </c>
      <c r="CD157" s="125" t="e">
        <f>HLOOKUP(Report!CC157,Behaviour!$H$2:$K$3,2,FALSE)</f>
        <v>#N/A</v>
      </c>
      <c r="CE157" s="126" t="e">
        <f t="shared" ca="1" si="123"/>
        <v>#N/A</v>
      </c>
      <c r="CF157" s="127" t="e">
        <f ca="1">CE157+VLOOKUP(CC157,Code!$B$2:$C$6,2,FALSE)</f>
        <v>#N/A</v>
      </c>
      <c r="CG157" s="128" t="e">
        <f ca="1">IF(CC157=0,"",IF(I157="F",AC157&amp;" "&amp;VLOOKUP(CF157,Behaviour!D:I,2,FALSE)&amp;" ",AC157&amp;" "&amp;VLOOKUP(CF157,Behaviour!D:I,4,FALSE)&amp;" "))</f>
        <v>#N/A</v>
      </c>
      <c r="CH157" s="89"/>
      <c r="CI157" s="89"/>
      <c r="CJ157" s="266" t="s">
        <v>26</v>
      </c>
      <c r="CK157" s="266"/>
      <c r="CL157" s="89" t="e">
        <f>IF(CJ157=0,"",VLOOKUP(CJ157,Code!$B$59:$D$61,2,FALSE))</f>
        <v>#N/A</v>
      </c>
      <c r="CM157" s="89" t="e">
        <f>IF(CJ157=0,"",VLOOKUP(CJ157,Code!$B$59:$D$61,3,FALSE))</f>
        <v>#N/A</v>
      </c>
      <c r="CN157" s="89" t="e">
        <f t="shared" ca="1" si="124"/>
        <v>#N/A</v>
      </c>
      <c r="CO157" s="89" t="e">
        <f t="shared" ca="1" si="109"/>
        <v>#N/A</v>
      </c>
      <c r="CP157" s="89" t="e">
        <f t="shared" ca="1" si="110"/>
        <v>#N/A</v>
      </c>
      <c r="CQ157" s="89" t="e">
        <f t="shared" ca="1" si="125"/>
        <v>#N/A</v>
      </c>
      <c r="CR157" s="89" t="str">
        <f t="shared" ca="1" si="126"/>
        <v/>
      </c>
      <c r="CS157" s="89"/>
      <c r="CT157" s="89"/>
      <c r="CU157" s="89" t="str">
        <f t="shared" ca="1" si="127"/>
        <v/>
      </c>
      <c r="CV157" s="89"/>
      <c r="CW157" s="89"/>
      <c r="CX157" s="183" t="str">
        <f t="shared" ca="1" si="128"/>
        <v/>
      </c>
      <c r="CY157" s="22" t="e">
        <f t="shared" ca="1" si="129"/>
        <v>#VALUE!</v>
      </c>
      <c r="CZ157" s="22"/>
      <c r="DA157" s="22"/>
      <c r="DB157" s="182" t="s">
        <v>26</v>
      </c>
      <c r="DC157" s="108" t="e">
        <f t="shared" ca="1" si="130"/>
        <v>#VALUE!</v>
      </c>
      <c r="DD157" s="112" t="e">
        <f ca="1">VLOOKUP(Report!DC157,Code!$B$24:$C$32,2,FALSE)</f>
        <v>#VALUE!</v>
      </c>
      <c r="DE157" s="108" t="e">
        <f ca="1">VLOOKUP(Report!DC157,Code!$B$24:$D$32,3,FALSE)</f>
        <v>#VALUE!</v>
      </c>
      <c r="DF157" s="108" t="e">
        <f t="shared" ca="1" si="131"/>
        <v>#VALUE!</v>
      </c>
      <c r="DG157" s="108" t="e">
        <f t="shared" ca="1" si="111"/>
        <v>#VALUE!</v>
      </c>
      <c r="DH157" s="169" t="e">
        <f t="shared" ca="1" si="112"/>
        <v>#VALUE!</v>
      </c>
      <c r="DI157" s="170"/>
      <c r="DJ157" s="170"/>
      <c r="DK157" s="170"/>
      <c r="DL157" s="170"/>
      <c r="DM157" s="88"/>
      <c r="DN157" s="88"/>
      <c r="DO157" s="177" t="s">
        <v>26</v>
      </c>
      <c r="DP157" s="178" t="e">
        <f>VLOOKUP(Report!DO157,Code!$B$40:$D$42,2,FALSE)</f>
        <v>#N/A</v>
      </c>
      <c r="DQ157" s="179" t="e">
        <f>VLOOKUP(Report!DO157,Code!$B$40:$D$42,3,FALSE)</f>
        <v>#N/A</v>
      </c>
      <c r="DR157" s="180" t="e">
        <f t="shared" ca="1" si="132"/>
        <v>#N/A</v>
      </c>
      <c r="DS157" s="221"/>
      <c r="DT157" s="222" t="e">
        <f t="shared" ca="1" si="133"/>
        <v>#N/A</v>
      </c>
      <c r="DU157" s="181" t="s">
        <v>208</v>
      </c>
      <c r="DV157" s="181" t="s">
        <v>123</v>
      </c>
      <c r="DW157" s="181" t="s">
        <v>165</v>
      </c>
      <c r="DX157" s="115" t="str">
        <f t="shared" si="134"/>
        <v/>
      </c>
      <c r="DY157" s="115"/>
      <c r="DZ157" s="115"/>
      <c r="EA157" s="115"/>
      <c r="EB157" s="98"/>
      <c r="EC157" s="98" t="str">
        <f t="shared" si="113"/>
        <v/>
      </c>
      <c r="ED157" s="192" t="str">
        <f t="shared" si="135"/>
        <v/>
      </c>
    </row>
    <row r="158" spans="7:134" s="223" customFormat="1" ht="115.5" hidden="1" customHeight="1" thickTop="1" thickBot="1" x14ac:dyDescent="0.45">
      <c r="G158" s="199"/>
      <c r="H158" s="238"/>
      <c r="I158" s="190"/>
      <c r="J158" s="193"/>
      <c r="K158" s="193"/>
      <c r="L158" s="193"/>
      <c r="M158" s="193"/>
      <c r="N158" s="193"/>
      <c r="O158" s="193"/>
      <c r="P158" s="193"/>
      <c r="Q158" s="193"/>
      <c r="R158" s="193"/>
      <c r="S158" s="193"/>
      <c r="T158" s="90"/>
      <c r="U158" s="95" t="str">
        <f t="shared" si="114"/>
        <v>Type_2</v>
      </c>
      <c r="V158" s="254"/>
      <c r="W158" s="255" t="e">
        <f t="shared" ca="1" si="115"/>
        <v>#N/A</v>
      </c>
      <c r="X158" s="255"/>
      <c r="Y158" s="47" t="e">
        <f t="shared" ca="1" si="116"/>
        <v>#N/A</v>
      </c>
      <c r="Z158" s="47" t="e">
        <f t="shared" ca="1" si="117"/>
        <v>#N/A</v>
      </c>
      <c r="AA158" s="47"/>
      <c r="AB158" s="82" t="str">
        <f t="shared" si="103"/>
        <v>he</v>
      </c>
      <c r="AC158" s="82" t="str">
        <f t="shared" si="104"/>
        <v>He</v>
      </c>
      <c r="AD158" s="82" t="str">
        <f t="shared" si="105"/>
        <v>his</v>
      </c>
      <c r="AE158" s="83" t="str">
        <f t="shared" si="106"/>
        <v>His</v>
      </c>
      <c r="AF158" s="94"/>
      <c r="AG158" s="94"/>
      <c r="AH158" s="191" t="s">
        <v>26</v>
      </c>
      <c r="AI158" s="84" t="e">
        <f>HLOOKUP(Report!AH158,Person!$H$2:$L$3,2,FALSE)</f>
        <v>#N/A</v>
      </c>
      <c r="AJ158" s="85" t="e">
        <f t="shared" ca="1" si="118"/>
        <v>#N/A</v>
      </c>
      <c r="AK158" s="86" t="e">
        <f ca="1">IF(AH158=0,"",AJ158+VLOOKUP(AH158,Code!$B$2:$C$6,2,FALSE))</f>
        <v>#N/A</v>
      </c>
      <c r="AL158" s="143" t="e">
        <f ca="1">IF(AH158=0,"",IF(I158="F",G158&amp;" "&amp;VLOOKUP(AK158,Person!D:I,2,FALSE),G158&amp;" "&amp;VLOOKUP(AK158,Person!D:I,4,FALSE)))</f>
        <v>#N/A</v>
      </c>
      <c r="AM158" s="89"/>
      <c r="AN158" s="89"/>
      <c r="AO158" s="89"/>
      <c r="AP158" s="89"/>
      <c r="AQ158" s="89"/>
      <c r="AR158" s="89"/>
      <c r="AS158" s="88"/>
      <c r="AT158" s="189">
        <v>2</v>
      </c>
      <c r="AU158" s="147" t="str">
        <f>VLOOKUP(AT158,Code!$B$51:$D$55,2,FALSE)</f>
        <v>Behaviour_1</v>
      </c>
      <c r="AV158" s="88">
        <f ca="1">RANDBETWEEN(1,VLOOKUP(AT158,Code!$B$51:$D$55,3,FALSE))</f>
        <v>1</v>
      </c>
      <c r="AW158" s="89"/>
      <c r="AX158" s="143" t="str">
        <f t="shared" ca="1" si="107"/>
        <v xml:space="preserve"> He is always willing to help a classmate who has been unable to grasp a concept as quickly as himself. This demonstrates secure subject understanding.</v>
      </c>
      <c r="AY158" s="88"/>
      <c r="AZ158" s="88"/>
      <c r="BA158" s="188" t="s">
        <v>26</v>
      </c>
      <c r="BB158" s="84" t="e">
        <f>HLOOKUP(Report!BA158,Homework!$I$2:$L$3,2,FALSE)</f>
        <v>#N/A</v>
      </c>
      <c r="BC158" s="85" t="e">
        <f t="shared" ca="1" si="119"/>
        <v>#N/A</v>
      </c>
      <c r="BD158" s="86" t="e">
        <f ca="1">IF(BA158=0,"",BC158+VLOOKUP(BA158,Code!$B$2:$C$6,2,FALSE))</f>
        <v>#N/A</v>
      </c>
      <c r="BE158" s="86" t="e">
        <f ca="1">IF(AND(VLOOKUP(BD158,Homework!D:J,2,FALSE)="'s ",RIGHT(G158,1)="s"),"' ",IF(VLOOKUP(BD158,Homework!D:J,2,FALSE)="'s ","'s "," "))</f>
        <v>#N/A</v>
      </c>
      <c r="BF158" s="87" t="e">
        <f ca="1">IF(BA158=0,"",IF(I158="F"," "&amp;G158&amp;BE158&amp;VLOOKUP(BD158,Homework!D:J,3,FALSE)," "&amp;G158&amp;BE158&amp;VLOOKUP(BD158,Homework!D:J,5,FALSE)))</f>
        <v>#N/A</v>
      </c>
      <c r="BG158" s="87"/>
      <c r="BH158" s="87"/>
      <c r="BI158" s="87"/>
      <c r="BJ158" s="87"/>
      <c r="BK158" s="87"/>
      <c r="BL158" s="87"/>
      <c r="BM158" s="88"/>
      <c r="BN158" s="88"/>
      <c r="BO158" s="184" t="s">
        <v>26</v>
      </c>
      <c r="BP158" s="185" t="e">
        <f>VLOOKUP(BO158,Code!$B$45:$D$48,2,FALSE)</f>
        <v>#N/A</v>
      </c>
      <c r="BQ158" s="186" t="e">
        <f>VLOOKUP(BO158,Code!$B$45:$D$48,3,FALSE)</f>
        <v>#N/A</v>
      </c>
      <c r="BR158" s="186" t="e">
        <f t="shared" ca="1" si="120"/>
        <v>#N/A</v>
      </c>
      <c r="BS158" s="186"/>
      <c r="BT158" s="187" t="s">
        <v>219</v>
      </c>
      <c r="BU158" s="187" t="s">
        <v>220</v>
      </c>
      <c r="BV158" s="187" t="s">
        <v>225</v>
      </c>
      <c r="BW158" s="195"/>
      <c r="BX158" s="195"/>
      <c r="BY158" s="157" t="str">
        <f t="shared" ca="1" si="121"/>
        <v/>
      </c>
      <c r="BZ158" s="157" t="str">
        <f t="shared" ca="1" si="122"/>
        <v/>
      </c>
      <c r="CA158" s="132" t="str">
        <f t="shared" ca="1" si="108"/>
        <v xml:space="preserve"> </v>
      </c>
      <c r="CB158" s="88"/>
      <c r="CC158" s="124">
        <v>150</v>
      </c>
      <c r="CD158" s="125" t="e">
        <f>HLOOKUP(Report!CC158,Behaviour!$H$2:$K$3,2,FALSE)</f>
        <v>#N/A</v>
      </c>
      <c r="CE158" s="126" t="e">
        <f t="shared" ca="1" si="123"/>
        <v>#N/A</v>
      </c>
      <c r="CF158" s="127" t="e">
        <f ca="1">CE158+VLOOKUP(CC158,Code!$B$2:$C$6,2,FALSE)</f>
        <v>#N/A</v>
      </c>
      <c r="CG158" s="128" t="e">
        <f ca="1">IF(CC158=0,"",IF(I158="F",AC158&amp;" "&amp;VLOOKUP(CF158,Behaviour!D:I,2,FALSE)&amp;" ",AC158&amp;" "&amp;VLOOKUP(CF158,Behaviour!D:I,4,FALSE)&amp;" "))</f>
        <v>#N/A</v>
      </c>
      <c r="CH158" s="89"/>
      <c r="CI158" s="89"/>
      <c r="CJ158" s="266" t="s">
        <v>26</v>
      </c>
      <c r="CK158" s="266"/>
      <c r="CL158" s="89" t="e">
        <f>IF(CJ158=0,"",VLOOKUP(CJ158,Code!$B$59:$D$61,2,FALSE))</f>
        <v>#N/A</v>
      </c>
      <c r="CM158" s="89" t="e">
        <f>IF(CJ158=0,"",VLOOKUP(CJ158,Code!$B$59:$D$61,3,FALSE))</f>
        <v>#N/A</v>
      </c>
      <c r="CN158" s="89" t="e">
        <f t="shared" ca="1" si="124"/>
        <v>#N/A</v>
      </c>
      <c r="CO158" s="89" t="e">
        <f t="shared" ca="1" si="109"/>
        <v>#N/A</v>
      </c>
      <c r="CP158" s="89" t="e">
        <f t="shared" ca="1" si="110"/>
        <v>#N/A</v>
      </c>
      <c r="CQ158" s="89" t="e">
        <f t="shared" ca="1" si="125"/>
        <v>#N/A</v>
      </c>
      <c r="CR158" s="89" t="str">
        <f t="shared" ca="1" si="126"/>
        <v/>
      </c>
      <c r="CS158" s="89"/>
      <c r="CT158" s="89"/>
      <c r="CU158" s="89" t="str">
        <f t="shared" ca="1" si="127"/>
        <v/>
      </c>
      <c r="CV158" s="89"/>
      <c r="CW158" s="89"/>
      <c r="CX158" s="183" t="str">
        <f t="shared" ca="1" si="128"/>
        <v/>
      </c>
      <c r="CY158" s="22" t="e">
        <f t="shared" ca="1" si="129"/>
        <v>#VALUE!</v>
      </c>
      <c r="CZ158" s="22"/>
      <c r="DA158" s="22"/>
      <c r="DB158" s="182" t="s">
        <v>26</v>
      </c>
      <c r="DC158" s="108" t="e">
        <f t="shared" ca="1" si="130"/>
        <v>#VALUE!</v>
      </c>
      <c r="DD158" s="112" t="e">
        <f ca="1">VLOOKUP(Report!DC158,Code!$B$24:$C$32,2,FALSE)</f>
        <v>#VALUE!</v>
      </c>
      <c r="DE158" s="108" t="e">
        <f ca="1">VLOOKUP(Report!DC158,Code!$B$24:$D$32,3,FALSE)</f>
        <v>#VALUE!</v>
      </c>
      <c r="DF158" s="108" t="e">
        <f t="shared" ca="1" si="131"/>
        <v>#VALUE!</v>
      </c>
      <c r="DG158" s="108" t="e">
        <f t="shared" ca="1" si="111"/>
        <v>#VALUE!</v>
      </c>
      <c r="DH158" s="169" t="e">
        <f t="shared" ca="1" si="112"/>
        <v>#VALUE!</v>
      </c>
      <c r="DI158" s="170"/>
      <c r="DJ158" s="170"/>
      <c r="DK158" s="170"/>
      <c r="DL158" s="170"/>
      <c r="DM158" s="88"/>
      <c r="DN158" s="88"/>
      <c r="DO158" s="177" t="s">
        <v>26</v>
      </c>
      <c r="DP158" s="178" t="e">
        <f>VLOOKUP(Report!DO158,Code!$B$40:$D$42,2,FALSE)</f>
        <v>#N/A</v>
      </c>
      <c r="DQ158" s="179" t="e">
        <f>VLOOKUP(Report!DO158,Code!$B$40:$D$42,3,FALSE)</f>
        <v>#N/A</v>
      </c>
      <c r="DR158" s="180" t="e">
        <f t="shared" ca="1" si="132"/>
        <v>#N/A</v>
      </c>
      <c r="DS158" s="221"/>
      <c r="DT158" s="222" t="e">
        <f t="shared" ca="1" si="133"/>
        <v>#N/A</v>
      </c>
      <c r="DU158" s="181" t="s">
        <v>208</v>
      </c>
      <c r="DV158" s="181" t="s">
        <v>123</v>
      </c>
      <c r="DW158" s="181" t="s">
        <v>165</v>
      </c>
      <c r="DX158" s="115" t="str">
        <f t="shared" si="134"/>
        <v/>
      </c>
      <c r="DY158" s="115"/>
      <c r="DZ158" s="115"/>
      <c r="EA158" s="115"/>
      <c r="EB158" s="98"/>
      <c r="EC158" s="98" t="str">
        <f t="shared" si="113"/>
        <v/>
      </c>
      <c r="ED158" s="192" t="str">
        <f t="shared" si="135"/>
        <v/>
      </c>
    </row>
    <row r="159" spans="7:134" s="223" customFormat="1" ht="115.5" hidden="1" customHeight="1" thickTop="1" thickBot="1" x14ac:dyDescent="0.45">
      <c r="G159" s="199"/>
      <c r="H159" s="238"/>
      <c r="I159" s="190"/>
      <c r="J159" s="193"/>
      <c r="K159" s="193"/>
      <c r="L159" s="193"/>
      <c r="M159" s="193"/>
      <c r="N159" s="193"/>
      <c r="O159" s="193"/>
      <c r="P159" s="193"/>
      <c r="Q159" s="193"/>
      <c r="R159" s="193"/>
      <c r="S159" s="193"/>
      <c r="T159" s="90"/>
      <c r="U159" s="95" t="str">
        <f t="shared" si="114"/>
        <v>Type_2</v>
      </c>
      <c r="V159" s="254"/>
      <c r="W159" s="255" t="e">
        <f t="shared" ca="1" si="115"/>
        <v>#N/A</v>
      </c>
      <c r="X159" s="255"/>
      <c r="Y159" s="47" t="e">
        <f t="shared" ca="1" si="116"/>
        <v>#N/A</v>
      </c>
      <c r="Z159" s="47" t="e">
        <f t="shared" ca="1" si="117"/>
        <v>#N/A</v>
      </c>
      <c r="AA159" s="47"/>
      <c r="AB159" s="82" t="str">
        <f t="shared" si="103"/>
        <v>he</v>
      </c>
      <c r="AC159" s="82" t="str">
        <f t="shared" si="104"/>
        <v>He</v>
      </c>
      <c r="AD159" s="82" t="str">
        <f t="shared" si="105"/>
        <v>his</v>
      </c>
      <c r="AE159" s="83" t="str">
        <f t="shared" si="106"/>
        <v>His</v>
      </c>
      <c r="AF159" s="94"/>
      <c r="AG159" s="94"/>
      <c r="AH159" s="191" t="s">
        <v>26</v>
      </c>
      <c r="AI159" s="84" t="e">
        <f>HLOOKUP(Report!AH159,Person!$H$2:$L$3,2,FALSE)</f>
        <v>#N/A</v>
      </c>
      <c r="AJ159" s="85" t="e">
        <f t="shared" ca="1" si="118"/>
        <v>#N/A</v>
      </c>
      <c r="AK159" s="86" t="e">
        <f ca="1">IF(AH159=0,"",AJ159+VLOOKUP(AH159,Code!$B$2:$C$6,2,FALSE))</f>
        <v>#N/A</v>
      </c>
      <c r="AL159" s="143" t="e">
        <f ca="1">IF(AH159=0,"",IF(I159="F",G159&amp;" "&amp;VLOOKUP(AK159,Person!D:I,2,FALSE),G159&amp;" "&amp;VLOOKUP(AK159,Person!D:I,4,FALSE)))</f>
        <v>#N/A</v>
      </c>
      <c r="AM159" s="89"/>
      <c r="AN159" s="89"/>
      <c r="AO159" s="89"/>
      <c r="AP159" s="89"/>
      <c r="AQ159" s="89"/>
      <c r="AR159" s="89"/>
      <c r="AS159" s="88"/>
      <c r="AT159" s="189">
        <v>2</v>
      </c>
      <c r="AU159" s="147" t="str">
        <f>VLOOKUP(AT159,Code!$B$51:$D$55,2,FALSE)</f>
        <v>Behaviour_1</v>
      </c>
      <c r="AV159" s="88">
        <f ca="1">RANDBETWEEN(1,VLOOKUP(AT159,Code!$B$51:$D$55,3,FALSE))</f>
        <v>3</v>
      </c>
      <c r="AW159" s="89"/>
      <c r="AX159" s="143" t="str">
        <f t="shared" ca="1" si="107"/>
        <v xml:space="preserve"> He shows good citizenship by assisting other students find errors in their work. This demonstrates secure subject understanding.</v>
      </c>
      <c r="AY159" s="88"/>
      <c r="AZ159" s="88"/>
      <c r="BA159" s="188" t="s">
        <v>26</v>
      </c>
      <c r="BB159" s="84" t="e">
        <f>HLOOKUP(Report!BA159,Homework!$I$2:$L$3,2,FALSE)</f>
        <v>#N/A</v>
      </c>
      <c r="BC159" s="85" t="e">
        <f t="shared" ca="1" si="119"/>
        <v>#N/A</v>
      </c>
      <c r="BD159" s="86" t="e">
        <f ca="1">IF(BA159=0,"",BC159+VLOOKUP(BA159,Code!$B$2:$C$6,2,FALSE))</f>
        <v>#N/A</v>
      </c>
      <c r="BE159" s="86" t="e">
        <f ca="1">IF(AND(VLOOKUP(BD159,Homework!D:J,2,FALSE)="'s ",RIGHT(G159,1)="s"),"' ",IF(VLOOKUP(BD159,Homework!D:J,2,FALSE)="'s ","'s "," "))</f>
        <v>#N/A</v>
      </c>
      <c r="BF159" s="87" t="e">
        <f ca="1">IF(BA159=0,"",IF(I159="F"," "&amp;G159&amp;BE159&amp;VLOOKUP(BD159,Homework!D:J,3,FALSE)," "&amp;G159&amp;BE159&amp;VLOOKUP(BD159,Homework!D:J,5,FALSE)))</f>
        <v>#N/A</v>
      </c>
      <c r="BG159" s="87"/>
      <c r="BH159" s="87"/>
      <c r="BI159" s="87"/>
      <c r="BJ159" s="87"/>
      <c r="BK159" s="87"/>
      <c r="BL159" s="87"/>
      <c r="BM159" s="88"/>
      <c r="BN159" s="88"/>
      <c r="BO159" s="184" t="s">
        <v>26</v>
      </c>
      <c r="BP159" s="185" t="e">
        <f>VLOOKUP(BO159,Code!$B$45:$D$48,2,FALSE)</f>
        <v>#N/A</v>
      </c>
      <c r="BQ159" s="186" t="e">
        <f>VLOOKUP(BO159,Code!$B$45:$D$48,3,FALSE)</f>
        <v>#N/A</v>
      </c>
      <c r="BR159" s="186" t="e">
        <f t="shared" ca="1" si="120"/>
        <v>#N/A</v>
      </c>
      <c r="BS159" s="186"/>
      <c r="BT159" s="187" t="s">
        <v>219</v>
      </c>
      <c r="BU159" s="187" t="s">
        <v>220</v>
      </c>
      <c r="BV159" s="187" t="s">
        <v>225</v>
      </c>
      <c r="BW159" s="195"/>
      <c r="BX159" s="195"/>
      <c r="BY159" s="157" t="str">
        <f t="shared" ca="1" si="121"/>
        <v/>
      </c>
      <c r="BZ159" s="157" t="str">
        <f t="shared" ca="1" si="122"/>
        <v/>
      </c>
      <c r="CA159" s="132" t="str">
        <f t="shared" ca="1" si="108"/>
        <v xml:space="preserve"> </v>
      </c>
      <c r="CB159" s="88"/>
      <c r="CC159" s="124">
        <v>151</v>
      </c>
      <c r="CD159" s="125" t="e">
        <f>HLOOKUP(Report!CC159,Behaviour!$H$2:$K$3,2,FALSE)</f>
        <v>#N/A</v>
      </c>
      <c r="CE159" s="126" t="e">
        <f t="shared" ca="1" si="123"/>
        <v>#N/A</v>
      </c>
      <c r="CF159" s="127" t="e">
        <f ca="1">CE159+VLOOKUP(CC159,Code!$B$2:$C$6,2,FALSE)</f>
        <v>#N/A</v>
      </c>
      <c r="CG159" s="128" t="e">
        <f ca="1">IF(CC159=0,"",IF(I159="F",AC159&amp;" "&amp;VLOOKUP(CF159,Behaviour!D:I,2,FALSE)&amp;" ",AC159&amp;" "&amp;VLOOKUP(CF159,Behaviour!D:I,4,FALSE)&amp;" "))</f>
        <v>#N/A</v>
      </c>
      <c r="CH159" s="89"/>
      <c r="CI159" s="89"/>
      <c r="CJ159" s="266" t="s">
        <v>26</v>
      </c>
      <c r="CK159" s="266"/>
      <c r="CL159" s="89" t="e">
        <f>IF(CJ159=0,"",VLOOKUP(CJ159,Code!$B$59:$D$61,2,FALSE))</f>
        <v>#N/A</v>
      </c>
      <c r="CM159" s="89" t="e">
        <f>IF(CJ159=0,"",VLOOKUP(CJ159,Code!$B$59:$D$61,3,FALSE))</f>
        <v>#N/A</v>
      </c>
      <c r="CN159" s="89" t="e">
        <f t="shared" ca="1" si="124"/>
        <v>#N/A</v>
      </c>
      <c r="CO159" s="89" t="e">
        <f t="shared" ca="1" si="109"/>
        <v>#N/A</v>
      </c>
      <c r="CP159" s="89" t="e">
        <f t="shared" ca="1" si="110"/>
        <v>#N/A</v>
      </c>
      <c r="CQ159" s="89" t="e">
        <f t="shared" ca="1" si="125"/>
        <v>#N/A</v>
      </c>
      <c r="CR159" s="89" t="str">
        <f t="shared" ca="1" si="126"/>
        <v/>
      </c>
      <c r="CS159" s="89"/>
      <c r="CT159" s="89"/>
      <c r="CU159" s="89" t="str">
        <f t="shared" ca="1" si="127"/>
        <v/>
      </c>
      <c r="CV159" s="89"/>
      <c r="CW159" s="89"/>
      <c r="CX159" s="183" t="str">
        <f t="shared" ca="1" si="128"/>
        <v/>
      </c>
      <c r="CY159" s="22" t="e">
        <f t="shared" ca="1" si="129"/>
        <v>#VALUE!</v>
      </c>
      <c r="CZ159" s="22"/>
      <c r="DA159" s="22"/>
      <c r="DB159" s="182" t="s">
        <v>26</v>
      </c>
      <c r="DC159" s="108" t="e">
        <f t="shared" ca="1" si="130"/>
        <v>#VALUE!</v>
      </c>
      <c r="DD159" s="112" t="e">
        <f ca="1">VLOOKUP(Report!DC159,Code!$B$24:$C$32,2,FALSE)</f>
        <v>#VALUE!</v>
      </c>
      <c r="DE159" s="108" t="e">
        <f ca="1">VLOOKUP(Report!DC159,Code!$B$24:$D$32,3,FALSE)</f>
        <v>#VALUE!</v>
      </c>
      <c r="DF159" s="108" t="e">
        <f t="shared" ca="1" si="131"/>
        <v>#VALUE!</v>
      </c>
      <c r="DG159" s="108" t="e">
        <f t="shared" ca="1" si="111"/>
        <v>#VALUE!</v>
      </c>
      <c r="DH159" s="169" t="e">
        <f t="shared" ca="1" si="112"/>
        <v>#VALUE!</v>
      </c>
      <c r="DI159" s="170"/>
      <c r="DJ159" s="170"/>
      <c r="DK159" s="170"/>
      <c r="DL159" s="170"/>
      <c r="DM159" s="88"/>
      <c r="DN159" s="88"/>
      <c r="DO159" s="177" t="s">
        <v>26</v>
      </c>
      <c r="DP159" s="178" t="e">
        <f>VLOOKUP(Report!DO159,Code!$B$40:$D$42,2,FALSE)</f>
        <v>#N/A</v>
      </c>
      <c r="DQ159" s="179" t="e">
        <f>VLOOKUP(Report!DO159,Code!$B$40:$D$42,3,FALSE)</f>
        <v>#N/A</v>
      </c>
      <c r="DR159" s="180" t="e">
        <f t="shared" ca="1" si="132"/>
        <v>#N/A</v>
      </c>
      <c r="DS159" s="221"/>
      <c r="DT159" s="222" t="e">
        <f t="shared" ca="1" si="133"/>
        <v>#N/A</v>
      </c>
      <c r="DU159" s="181" t="s">
        <v>208</v>
      </c>
      <c r="DV159" s="181" t="s">
        <v>123</v>
      </c>
      <c r="DW159" s="181" t="s">
        <v>165</v>
      </c>
      <c r="DX159" s="115" t="str">
        <f t="shared" si="134"/>
        <v/>
      </c>
      <c r="DY159" s="115"/>
      <c r="DZ159" s="115"/>
      <c r="EA159" s="115"/>
      <c r="EB159" s="98"/>
      <c r="EC159" s="98" t="str">
        <f t="shared" si="113"/>
        <v/>
      </c>
      <c r="ED159" s="192" t="str">
        <f t="shared" si="135"/>
        <v/>
      </c>
    </row>
    <row r="160" spans="7:134" s="223" customFormat="1" ht="115.5" hidden="1" customHeight="1" thickTop="1" thickBot="1" x14ac:dyDescent="0.45">
      <c r="G160" s="199"/>
      <c r="H160" s="238"/>
      <c r="I160" s="190"/>
      <c r="J160" s="193"/>
      <c r="K160" s="193"/>
      <c r="L160" s="193"/>
      <c r="M160" s="193"/>
      <c r="N160" s="193"/>
      <c r="O160" s="193"/>
      <c r="P160" s="193"/>
      <c r="Q160" s="193"/>
      <c r="R160" s="193"/>
      <c r="S160" s="193"/>
      <c r="T160" s="90"/>
      <c r="U160" s="95" t="str">
        <f t="shared" si="114"/>
        <v>Type_2</v>
      </c>
      <c r="V160" s="254"/>
      <c r="W160" s="255" t="e">
        <f t="shared" ca="1" si="115"/>
        <v>#N/A</v>
      </c>
      <c r="X160" s="255"/>
      <c r="Y160" s="47" t="e">
        <f t="shared" ca="1" si="116"/>
        <v>#N/A</v>
      </c>
      <c r="Z160" s="47" t="e">
        <f t="shared" ca="1" si="117"/>
        <v>#N/A</v>
      </c>
      <c r="AA160" s="47"/>
      <c r="AB160" s="82" t="str">
        <f t="shared" si="103"/>
        <v>he</v>
      </c>
      <c r="AC160" s="82" t="str">
        <f t="shared" si="104"/>
        <v>He</v>
      </c>
      <c r="AD160" s="82" t="str">
        <f t="shared" si="105"/>
        <v>his</v>
      </c>
      <c r="AE160" s="83" t="str">
        <f t="shared" si="106"/>
        <v>His</v>
      </c>
      <c r="AF160" s="94"/>
      <c r="AG160" s="94"/>
      <c r="AH160" s="191" t="s">
        <v>26</v>
      </c>
      <c r="AI160" s="84" t="e">
        <f>HLOOKUP(Report!AH160,Person!$H$2:$L$3,2,FALSE)</f>
        <v>#N/A</v>
      </c>
      <c r="AJ160" s="85" t="e">
        <f t="shared" ca="1" si="118"/>
        <v>#N/A</v>
      </c>
      <c r="AK160" s="86" t="e">
        <f ca="1">IF(AH160=0,"",AJ160+VLOOKUP(AH160,Code!$B$2:$C$6,2,FALSE))</f>
        <v>#N/A</v>
      </c>
      <c r="AL160" s="143" t="e">
        <f ca="1">IF(AH160=0,"",IF(I160="F",G160&amp;" "&amp;VLOOKUP(AK160,Person!D:I,2,FALSE),G160&amp;" "&amp;VLOOKUP(AK160,Person!D:I,4,FALSE)))</f>
        <v>#N/A</v>
      </c>
      <c r="AM160" s="89"/>
      <c r="AN160" s="89"/>
      <c r="AO160" s="89"/>
      <c r="AP160" s="89"/>
      <c r="AQ160" s="89"/>
      <c r="AR160" s="89"/>
      <c r="AS160" s="88"/>
      <c r="AT160" s="189">
        <v>2</v>
      </c>
      <c r="AU160" s="147" t="str">
        <f>VLOOKUP(AT160,Code!$B$51:$D$55,2,FALSE)</f>
        <v>Behaviour_1</v>
      </c>
      <c r="AV160" s="88">
        <f ca="1">RANDBETWEEN(1,VLOOKUP(AT160,Code!$B$51:$D$55,3,FALSE))</f>
        <v>3</v>
      </c>
      <c r="AW160" s="89"/>
      <c r="AX160" s="143" t="str">
        <f t="shared" ca="1" si="107"/>
        <v xml:space="preserve"> He shows good citizenship by assisting other students find errors in their work. This demonstrates secure subject understanding.</v>
      </c>
      <c r="AY160" s="88"/>
      <c r="AZ160" s="88"/>
      <c r="BA160" s="188" t="s">
        <v>26</v>
      </c>
      <c r="BB160" s="84" t="e">
        <f>HLOOKUP(Report!BA160,Homework!$I$2:$L$3,2,FALSE)</f>
        <v>#N/A</v>
      </c>
      <c r="BC160" s="85" t="e">
        <f t="shared" ca="1" si="119"/>
        <v>#N/A</v>
      </c>
      <c r="BD160" s="86" t="e">
        <f ca="1">IF(BA160=0,"",BC160+VLOOKUP(BA160,Code!$B$2:$C$6,2,FALSE))</f>
        <v>#N/A</v>
      </c>
      <c r="BE160" s="86" t="e">
        <f ca="1">IF(AND(VLOOKUP(BD160,Homework!D:J,2,FALSE)="'s ",RIGHT(G160,1)="s"),"' ",IF(VLOOKUP(BD160,Homework!D:J,2,FALSE)="'s ","'s "," "))</f>
        <v>#N/A</v>
      </c>
      <c r="BF160" s="87" t="e">
        <f ca="1">IF(BA160=0,"",IF(I160="F"," "&amp;G160&amp;BE160&amp;VLOOKUP(BD160,Homework!D:J,3,FALSE)," "&amp;G160&amp;BE160&amp;VLOOKUP(BD160,Homework!D:J,5,FALSE)))</f>
        <v>#N/A</v>
      </c>
      <c r="BG160" s="87"/>
      <c r="BH160" s="87"/>
      <c r="BI160" s="87"/>
      <c r="BJ160" s="87"/>
      <c r="BK160" s="87"/>
      <c r="BL160" s="87"/>
      <c r="BM160" s="88"/>
      <c r="BN160" s="88"/>
      <c r="BO160" s="184" t="s">
        <v>26</v>
      </c>
      <c r="BP160" s="185" t="e">
        <f>VLOOKUP(BO160,Code!$B$45:$D$48,2,FALSE)</f>
        <v>#N/A</v>
      </c>
      <c r="BQ160" s="186" t="e">
        <f>VLOOKUP(BO160,Code!$B$45:$D$48,3,FALSE)</f>
        <v>#N/A</v>
      </c>
      <c r="BR160" s="186" t="e">
        <f t="shared" ca="1" si="120"/>
        <v>#N/A</v>
      </c>
      <c r="BS160" s="186"/>
      <c r="BT160" s="187" t="s">
        <v>219</v>
      </c>
      <c r="BU160" s="187" t="s">
        <v>220</v>
      </c>
      <c r="BV160" s="187" t="s">
        <v>225</v>
      </c>
      <c r="BW160" s="195"/>
      <c r="BX160" s="195"/>
      <c r="BY160" s="157" t="str">
        <f t="shared" ca="1" si="121"/>
        <v/>
      </c>
      <c r="BZ160" s="157" t="str">
        <f t="shared" ca="1" si="122"/>
        <v/>
      </c>
      <c r="CA160" s="132" t="str">
        <f t="shared" ca="1" si="108"/>
        <v xml:space="preserve"> </v>
      </c>
      <c r="CB160" s="88"/>
      <c r="CC160" s="124">
        <v>152</v>
      </c>
      <c r="CD160" s="125" t="e">
        <f>HLOOKUP(Report!CC160,Behaviour!$H$2:$K$3,2,FALSE)</f>
        <v>#N/A</v>
      </c>
      <c r="CE160" s="126" t="e">
        <f t="shared" ca="1" si="123"/>
        <v>#N/A</v>
      </c>
      <c r="CF160" s="127" t="e">
        <f ca="1">CE160+VLOOKUP(CC160,Code!$B$2:$C$6,2,FALSE)</f>
        <v>#N/A</v>
      </c>
      <c r="CG160" s="128" t="e">
        <f ca="1">IF(CC160=0,"",IF(I160="F",AC160&amp;" "&amp;VLOOKUP(CF160,Behaviour!D:I,2,FALSE)&amp;" ",AC160&amp;" "&amp;VLOOKUP(CF160,Behaviour!D:I,4,FALSE)&amp;" "))</f>
        <v>#N/A</v>
      </c>
      <c r="CH160" s="89"/>
      <c r="CI160" s="89"/>
      <c r="CJ160" s="266" t="s">
        <v>26</v>
      </c>
      <c r="CK160" s="266"/>
      <c r="CL160" s="89" t="e">
        <f>IF(CJ160=0,"",VLOOKUP(CJ160,Code!$B$59:$D$61,2,FALSE))</f>
        <v>#N/A</v>
      </c>
      <c r="CM160" s="89" t="e">
        <f>IF(CJ160=0,"",VLOOKUP(CJ160,Code!$B$59:$D$61,3,FALSE))</f>
        <v>#N/A</v>
      </c>
      <c r="CN160" s="89" t="e">
        <f t="shared" ca="1" si="124"/>
        <v>#N/A</v>
      </c>
      <c r="CO160" s="89" t="e">
        <f t="shared" ca="1" si="109"/>
        <v>#N/A</v>
      </c>
      <c r="CP160" s="89" t="e">
        <f t="shared" ca="1" si="110"/>
        <v>#N/A</v>
      </c>
      <c r="CQ160" s="89" t="e">
        <f t="shared" ca="1" si="125"/>
        <v>#N/A</v>
      </c>
      <c r="CR160" s="89" t="str">
        <f t="shared" ca="1" si="126"/>
        <v/>
      </c>
      <c r="CS160" s="89"/>
      <c r="CT160" s="89"/>
      <c r="CU160" s="89" t="str">
        <f t="shared" ca="1" si="127"/>
        <v/>
      </c>
      <c r="CV160" s="89"/>
      <c r="CW160" s="89"/>
      <c r="CX160" s="183" t="str">
        <f t="shared" ca="1" si="128"/>
        <v/>
      </c>
      <c r="CY160" s="22" t="e">
        <f t="shared" ca="1" si="129"/>
        <v>#VALUE!</v>
      </c>
      <c r="CZ160" s="22"/>
      <c r="DA160" s="22"/>
      <c r="DB160" s="182" t="s">
        <v>26</v>
      </c>
      <c r="DC160" s="108" t="e">
        <f t="shared" ca="1" si="130"/>
        <v>#VALUE!</v>
      </c>
      <c r="DD160" s="112" t="e">
        <f ca="1">VLOOKUP(Report!DC160,Code!$B$24:$C$32,2,FALSE)</f>
        <v>#VALUE!</v>
      </c>
      <c r="DE160" s="108" t="e">
        <f ca="1">VLOOKUP(Report!DC160,Code!$B$24:$D$32,3,FALSE)</f>
        <v>#VALUE!</v>
      </c>
      <c r="DF160" s="108" t="e">
        <f t="shared" ca="1" si="131"/>
        <v>#VALUE!</v>
      </c>
      <c r="DG160" s="108" t="e">
        <f t="shared" ca="1" si="111"/>
        <v>#VALUE!</v>
      </c>
      <c r="DH160" s="169" t="e">
        <f t="shared" ca="1" si="112"/>
        <v>#VALUE!</v>
      </c>
      <c r="DI160" s="170"/>
      <c r="DJ160" s="170"/>
      <c r="DK160" s="170"/>
      <c r="DL160" s="170"/>
      <c r="DM160" s="88"/>
      <c r="DN160" s="88"/>
      <c r="DO160" s="177" t="s">
        <v>26</v>
      </c>
      <c r="DP160" s="178" t="e">
        <f>VLOOKUP(Report!DO160,Code!$B$40:$D$42,2,FALSE)</f>
        <v>#N/A</v>
      </c>
      <c r="DQ160" s="179" t="e">
        <f>VLOOKUP(Report!DO160,Code!$B$40:$D$42,3,FALSE)</f>
        <v>#N/A</v>
      </c>
      <c r="DR160" s="180" t="e">
        <f t="shared" ca="1" si="132"/>
        <v>#N/A</v>
      </c>
      <c r="DS160" s="221"/>
      <c r="DT160" s="222" t="e">
        <f t="shared" ca="1" si="133"/>
        <v>#N/A</v>
      </c>
      <c r="DU160" s="181" t="s">
        <v>208</v>
      </c>
      <c r="DV160" s="181" t="s">
        <v>123</v>
      </c>
      <c r="DW160" s="181" t="s">
        <v>165</v>
      </c>
      <c r="DX160" s="115" t="str">
        <f t="shared" si="134"/>
        <v/>
      </c>
      <c r="DY160" s="115"/>
      <c r="DZ160" s="115"/>
      <c r="EA160" s="115"/>
      <c r="EB160" s="98"/>
      <c r="EC160" s="98" t="str">
        <f t="shared" si="113"/>
        <v/>
      </c>
      <c r="ED160" s="192" t="str">
        <f t="shared" si="135"/>
        <v/>
      </c>
    </row>
    <row r="161" spans="7:134" s="223" customFormat="1" ht="115.5" hidden="1" customHeight="1" thickTop="1" thickBot="1" x14ac:dyDescent="0.45">
      <c r="G161" s="199"/>
      <c r="H161" s="238"/>
      <c r="I161" s="190"/>
      <c r="J161" s="193"/>
      <c r="K161" s="193"/>
      <c r="L161" s="193"/>
      <c r="M161" s="193"/>
      <c r="N161" s="193"/>
      <c r="O161" s="193"/>
      <c r="P161" s="193"/>
      <c r="Q161" s="193"/>
      <c r="R161" s="193"/>
      <c r="S161" s="193"/>
      <c r="T161" s="90"/>
      <c r="U161" s="95" t="str">
        <f t="shared" si="114"/>
        <v>Type_2</v>
      </c>
      <c r="V161" s="254"/>
      <c r="W161" s="255" t="e">
        <f t="shared" ca="1" si="115"/>
        <v>#N/A</v>
      </c>
      <c r="X161" s="255"/>
      <c r="Y161" s="47" t="e">
        <f t="shared" ca="1" si="116"/>
        <v>#N/A</v>
      </c>
      <c r="Z161" s="47" t="e">
        <f t="shared" ca="1" si="117"/>
        <v>#N/A</v>
      </c>
      <c r="AA161" s="47"/>
      <c r="AB161" s="82" t="str">
        <f t="shared" si="103"/>
        <v>he</v>
      </c>
      <c r="AC161" s="82" t="str">
        <f t="shared" si="104"/>
        <v>He</v>
      </c>
      <c r="AD161" s="82" t="str">
        <f t="shared" si="105"/>
        <v>his</v>
      </c>
      <c r="AE161" s="83" t="str">
        <f t="shared" si="106"/>
        <v>His</v>
      </c>
      <c r="AF161" s="94"/>
      <c r="AG161" s="94"/>
      <c r="AH161" s="191" t="s">
        <v>26</v>
      </c>
      <c r="AI161" s="84" t="e">
        <f>HLOOKUP(Report!AH161,Person!$H$2:$L$3,2,FALSE)</f>
        <v>#N/A</v>
      </c>
      <c r="AJ161" s="85" t="e">
        <f t="shared" ca="1" si="118"/>
        <v>#N/A</v>
      </c>
      <c r="AK161" s="86" t="e">
        <f ca="1">IF(AH161=0,"",AJ161+VLOOKUP(AH161,Code!$B$2:$C$6,2,FALSE))</f>
        <v>#N/A</v>
      </c>
      <c r="AL161" s="143" t="e">
        <f ca="1">IF(AH161=0,"",IF(I161="F",G161&amp;" "&amp;VLOOKUP(AK161,Person!D:I,2,FALSE),G161&amp;" "&amp;VLOOKUP(AK161,Person!D:I,4,FALSE)))</f>
        <v>#N/A</v>
      </c>
      <c r="AM161" s="89"/>
      <c r="AN161" s="89"/>
      <c r="AO161" s="89"/>
      <c r="AP161" s="89"/>
      <c r="AQ161" s="89"/>
      <c r="AR161" s="89"/>
      <c r="AS161" s="88"/>
      <c r="AT161" s="189">
        <v>2</v>
      </c>
      <c r="AU161" s="147" t="str">
        <f>VLOOKUP(AT161,Code!$B$51:$D$55,2,FALSE)</f>
        <v>Behaviour_1</v>
      </c>
      <c r="AV161" s="88">
        <f ca="1">RANDBETWEEN(1,VLOOKUP(AT161,Code!$B$51:$D$55,3,FALSE))</f>
        <v>2</v>
      </c>
      <c r="AW161" s="89"/>
      <c r="AX161" s="143" t="str">
        <f t="shared" ca="1" si="107"/>
        <v xml:space="preserve"> He shows good citizenship by assisting other students to correct their work. This demonstrates secure subject understanding.</v>
      </c>
      <c r="AY161" s="88"/>
      <c r="AZ161" s="88"/>
      <c r="BA161" s="188" t="s">
        <v>26</v>
      </c>
      <c r="BB161" s="84" t="e">
        <f>HLOOKUP(Report!BA161,Homework!$I$2:$L$3,2,FALSE)</f>
        <v>#N/A</v>
      </c>
      <c r="BC161" s="85" t="e">
        <f t="shared" ca="1" si="119"/>
        <v>#N/A</v>
      </c>
      <c r="BD161" s="86" t="e">
        <f ca="1">IF(BA161=0,"",BC161+VLOOKUP(BA161,Code!$B$2:$C$6,2,FALSE))</f>
        <v>#N/A</v>
      </c>
      <c r="BE161" s="86" t="e">
        <f ca="1">IF(AND(VLOOKUP(BD161,Homework!D:J,2,FALSE)="'s ",RIGHT(G161,1)="s"),"' ",IF(VLOOKUP(BD161,Homework!D:J,2,FALSE)="'s ","'s "," "))</f>
        <v>#N/A</v>
      </c>
      <c r="BF161" s="87" t="e">
        <f ca="1">IF(BA161=0,"",IF(I161="F"," "&amp;G161&amp;BE161&amp;VLOOKUP(BD161,Homework!D:J,3,FALSE)," "&amp;G161&amp;BE161&amp;VLOOKUP(BD161,Homework!D:J,5,FALSE)))</f>
        <v>#N/A</v>
      </c>
      <c r="BG161" s="87"/>
      <c r="BH161" s="87"/>
      <c r="BI161" s="87"/>
      <c r="BJ161" s="87"/>
      <c r="BK161" s="87"/>
      <c r="BL161" s="87"/>
      <c r="BM161" s="88"/>
      <c r="BN161" s="88"/>
      <c r="BO161" s="184" t="s">
        <v>26</v>
      </c>
      <c r="BP161" s="185" t="e">
        <f>VLOOKUP(BO161,Code!$B$45:$D$48,2,FALSE)</f>
        <v>#N/A</v>
      </c>
      <c r="BQ161" s="186" t="e">
        <f>VLOOKUP(BO161,Code!$B$45:$D$48,3,FALSE)</f>
        <v>#N/A</v>
      </c>
      <c r="BR161" s="186" t="e">
        <f t="shared" ca="1" si="120"/>
        <v>#N/A</v>
      </c>
      <c r="BS161" s="186"/>
      <c r="BT161" s="187" t="s">
        <v>219</v>
      </c>
      <c r="BU161" s="187" t="s">
        <v>220</v>
      </c>
      <c r="BV161" s="187" t="s">
        <v>225</v>
      </c>
      <c r="BW161" s="195"/>
      <c r="BX161" s="195"/>
      <c r="BY161" s="157" t="str">
        <f t="shared" ca="1" si="121"/>
        <v/>
      </c>
      <c r="BZ161" s="157" t="str">
        <f t="shared" ca="1" si="122"/>
        <v/>
      </c>
      <c r="CA161" s="132" t="str">
        <f t="shared" ca="1" si="108"/>
        <v xml:space="preserve"> </v>
      </c>
      <c r="CB161" s="88"/>
      <c r="CC161" s="124">
        <v>153</v>
      </c>
      <c r="CD161" s="125" t="e">
        <f>HLOOKUP(Report!CC161,Behaviour!$H$2:$K$3,2,FALSE)</f>
        <v>#N/A</v>
      </c>
      <c r="CE161" s="126" t="e">
        <f t="shared" ca="1" si="123"/>
        <v>#N/A</v>
      </c>
      <c r="CF161" s="127" t="e">
        <f ca="1">CE161+VLOOKUP(CC161,Code!$B$2:$C$6,2,FALSE)</f>
        <v>#N/A</v>
      </c>
      <c r="CG161" s="128" t="e">
        <f ca="1">IF(CC161=0,"",IF(I161="F",AC161&amp;" "&amp;VLOOKUP(CF161,Behaviour!D:I,2,FALSE)&amp;" ",AC161&amp;" "&amp;VLOOKUP(CF161,Behaviour!D:I,4,FALSE)&amp;" "))</f>
        <v>#N/A</v>
      </c>
      <c r="CH161" s="89"/>
      <c r="CI161" s="89"/>
      <c r="CJ161" s="266" t="s">
        <v>26</v>
      </c>
      <c r="CK161" s="266"/>
      <c r="CL161" s="89" t="e">
        <f>IF(CJ161=0,"",VLOOKUP(CJ161,Code!$B$59:$D$61,2,FALSE))</f>
        <v>#N/A</v>
      </c>
      <c r="CM161" s="89" t="e">
        <f>IF(CJ161=0,"",VLOOKUP(CJ161,Code!$B$59:$D$61,3,FALSE))</f>
        <v>#N/A</v>
      </c>
      <c r="CN161" s="89" t="e">
        <f t="shared" ca="1" si="124"/>
        <v>#N/A</v>
      </c>
      <c r="CO161" s="89" t="e">
        <f t="shared" ca="1" si="109"/>
        <v>#N/A</v>
      </c>
      <c r="CP161" s="89" t="e">
        <f t="shared" ca="1" si="110"/>
        <v>#N/A</v>
      </c>
      <c r="CQ161" s="89" t="e">
        <f t="shared" ca="1" si="125"/>
        <v>#N/A</v>
      </c>
      <c r="CR161" s="89" t="str">
        <f t="shared" ca="1" si="126"/>
        <v/>
      </c>
      <c r="CS161" s="89"/>
      <c r="CT161" s="89"/>
      <c r="CU161" s="89" t="str">
        <f t="shared" ca="1" si="127"/>
        <v/>
      </c>
      <c r="CV161" s="89"/>
      <c r="CW161" s="89"/>
      <c r="CX161" s="183" t="str">
        <f t="shared" ca="1" si="128"/>
        <v/>
      </c>
      <c r="CY161" s="22" t="e">
        <f t="shared" ca="1" si="129"/>
        <v>#VALUE!</v>
      </c>
      <c r="CZ161" s="22"/>
      <c r="DA161" s="22"/>
      <c r="DB161" s="182" t="s">
        <v>26</v>
      </c>
      <c r="DC161" s="108" t="e">
        <f t="shared" ca="1" si="130"/>
        <v>#VALUE!</v>
      </c>
      <c r="DD161" s="112" t="e">
        <f ca="1">VLOOKUP(Report!DC161,Code!$B$24:$C$32,2,FALSE)</f>
        <v>#VALUE!</v>
      </c>
      <c r="DE161" s="108" t="e">
        <f ca="1">VLOOKUP(Report!DC161,Code!$B$24:$D$32,3,FALSE)</f>
        <v>#VALUE!</v>
      </c>
      <c r="DF161" s="108" t="e">
        <f t="shared" ca="1" si="131"/>
        <v>#VALUE!</v>
      </c>
      <c r="DG161" s="108" t="e">
        <f t="shared" ca="1" si="111"/>
        <v>#VALUE!</v>
      </c>
      <c r="DH161" s="169" t="e">
        <f t="shared" ca="1" si="112"/>
        <v>#VALUE!</v>
      </c>
      <c r="DI161" s="170"/>
      <c r="DJ161" s="170"/>
      <c r="DK161" s="170"/>
      <c r="DL161" s="170"/>
      <c r="DM161" s="88"/>
      <c r="DN161" s="88"/>
      <c r="DO161" s="177" t="s">
        <v>26</v>
      </c>
      <c r="DP161" s="178" t="e">
        <f>VLOOKUP(Report!DO161,Code!$B$40:$D$42,2,FALSE)</f>
        <v>#N/A</v>
      </c>
      <c r="DQ161" s="179" t="e">
        <f>VLOOKUP(Report!DO161,Code!$B$40:$D$42,3,FALSE)</f>
        <v>#N/A</v>
      </c>
      <c r="DR161" s="180" t="e">
        <f t="shared" ca="1" si="132"/>
        <v>#N/A</v>
      </c>
      <c r="DS161" s="221"/>
      <c r="DT161" s="222" t="e">
        <f t="shared" ca="1" si="133"/>
        <v>#N/A</v>
      </c>
      <c r="DU161" s="181" t="s">
        <v>208</v>
      </c>
      <c r="DV161" s="181" t="s">
        <v>123</v>
      </c>
      <c r="DW161" s="181" t="s">
        <v>165</v>
      </c>
      <c r="DX161" s="115" t="str">
        <f t="shared" si="134"/>
        <v/>
      </c>
      <c r="DY161" s="115"/>
      <c r="DZ161" s="115"/>
      <c r="EA161" s="115"/>
      <c r="EB161" s="98"/>
      <c r="EC161" s="98" t="str">
        <f t="shared" si="113"/>
        <v/>
      </c>
      <c r="ED161" s="192" t="str">
        <f t="shared" si="135"/>
        <v/>
      </c>
    </row>
    <row r="162" spans="7:134" s="223" customFormat="1" ht="115.5" hidden="1" customHeight="1" thickTop="1" thickBot="1" x14ac:dyDescent="0.45">
      <c r="G162" s="199"/>
      <c r="H162" s="238"/>
      <c r="I162" s="190"/>
      <c r="J162" s="193"/>
      <c r="K162" s="193"/>
      <c r="L162" s="193"/>
      <c r="M162" s="193"/>
      <c r="N162" s="193"/>
      <c r="O162" s="193"/>
      <c r="P162" s="193"/>
      <c r="Q162" s="193"/>
      <c r="R162" s="193"/>
      <c r="S162" s="193"/>
      <c r="T162" s="90"/>
      <c r="U162" s="95" t="str">
        <f t="shared" si="114"/>
        <v>Type_2</v>
      </c>
      <c r="V162" s="254"/>
      <c r="W162" s="255" t="e">
        <f t="shared" ca="1" si="115"/>
        <v>#N/A</v>
      </c>
      <c r="X162" s="255"/>
      <c r="Y162" s="47" t="e">
        <f t="shared" ca="1" si="116"/>
        <v>#N/A</v>
      </c>
      <c r="Z162" s="47" t="e">
        <f t="shared" ca="1" si="117"/>
        <v>#N/A</v>
      </c>
      <c r="AA162" s="47"/>
      <c r="AB162" s="82" t="str">
        <f t="shared" si="103"/>
        <v>he</v>
      </c>
      <c r="AC162" s="82" t="str">
        <f t="shared" si="104"/>
        <v>He</v>
      </c>
      <c r="AD162" s="82" t="str">
        <f t="shared" si="105"/>
        <v>his</v>
      </c>
      <c r="AE162" s="83" t="str">
        <f t="shared" si="106"/>
        <v>His</v>
      </c>
      <c r="AF162" s="94"/>
      <c r="AG162" s="94"/>
      <c r="AH162" s="191" t="s">
        <v>26</v>
      </c>
      <c r="AI162" s="84" t="e">
        <f>HLOOKUP(Report!AH162,Person!$H$2:$L$3,2,FALSE)</f>
        <v>#N/A</v>
      </c>
      <c r="AJ162" s="85" t="e">
        <f t="shared" ca="1" si="118"/>
        <v>#N/A</v>
      </c>
      <c r="AK162" s="86" t="e">
        <f ca="1">IF(AH162=0,"",AJ162+VLOOKUP(AH162,Code!$B$2:$C$6,2,FALSE))</f>
        <v>#N/A</v>
      </c>
      <c r="AL162" s="143" t="e">
        <f ca="1">IF(AH162=0,"",IF(I162="F",G162&amp;" "&amp;VLOOKUP(AK162,Person!D:I,2,FALSE),G162&amp;" "&amp;VLOOKUP(AK162,Person!D:I,4,FALSE)))</f>
        <v>#N/A</v>
      </c>
      <c r="AM162" s="89"/>
      <c r="AN162" s="89"/>
      <c r="AO162" s="89"/>
      <c r="AP162" s="89"/>
      <c r="AQ162" s="89"/>
      <c r="AR162" s="89"/>
      <c r="AS162" s="88"/>
      <c r="AT162" s="189">
        <v>2</v>
      </c>
      <c r="AU162" s="147" t="str">
        <f>VLOOKUP(AT162,Code!$B$51:$D$55,2,FALSE)</f>
        <v>Behaviour_1</v>
      </c>
      <c r="AV162" s="88">
        <f ca="1">RANDBETWEEN(1,VLOOKUP(AT162,Code!$B$51:$D$55,3,FALSE))</f>
        <v>2</v>
      </c>
      <c r="AW162" s="89"/>
      <c r="AX162" s="143" t="str">
        <f t="shared" ca="1" si="107"/>
        <v xml:space="preserve"> He shows good citizenship by assisting other students to correct their work. This demonstrates secure subject understanding.</v>
      </c>
      <c r="AY162" s="88"/>
      <c r="AZ162" s="88"/>
      <c r="BA162" s="188" t="s">
        <v>26</v>
      </c>
      <c r="BB162" s="84" t="e">
        <f>HLOOKUP(Report!BA162,Homework!$I$2:$L$3,2,FALSE)</f>
        <v>#N/A</v>
      </c>
      <c r="BC162" s="85" t="e">
        <f t="shared" ca="1" si="119"/>
        <v>#N/A</v>
      </c>
      <c r="BD162" s="86" t="e">
        <f ca="1">IF(BA162=0,"",BC162+VLOOKUP(BA162,Code!$B$2:$C$6,2,FALSE))</f>
        <v>#N/A</v>
      </c>
      <c r="BE162" s="86" t="e">
        <f ca="1">IF(AND(VLOOKUP(BD162,Homework!D:J,2,FALSE)="'s ",RIGHT(G162,1)="s"),"' ",IF(VLOOKUP(BD162,Homework!D:J,2,FALSE)="'s ","'s "," "))</f>
        <v>#N/A</v>
      </c>
      <c r="BF162" s="87" t="e">
        <f ca="1">IF(BA162=0,"",IF(I162="F"," "&amp;G162&amp;BE162&amp;VLOOKUP(BD162,Homework!D:J,3,FALSE)," "&amp;G162&amp;BE162&amp;VLOOKUP(BD162,Homework!D:J,5,FALSE)))</f>
        <v>#N/A</v>
      </c>
      <c r="BG162" s="87"/>
      <c r="BH162" s="87"/>
      <c r="BI162" s="87"/>
      <c r="BJ162" s="87"/>
      <c r="BK162" s="87"/>
      <c r="BL162" s="87"/>
      <c r="BM162" s="88"/>
      <c r="BN162" s="88"/>
      <c r="BO162" s="184" t="s">
        <v>26</v>
      </c>
      <c r="BP162" s="185" t="e">
        <f>VLOOKUP(BO162,Code!$B$45:$D$48,2,FALSE)</f>
        <v>#N/A</v>
      </c>
      <c r="BQ162" s="186" t="e">
        <f>VLOOKUP(BO162,Code!$B$45:$D$48,3,FALSE)</f>
        <v>#N/A</v>
      </c>
      <c r="BR162" s="186" t="e">
        <f t="shared" ca="1" si="120"/>
        <v>#N/A</v>
      </c>
      <c r="BS162" s="186"/>
      <c r="BT162" s="187" t="s">
        <v>219</v>
      </c>
      <c r="BU162" s="187" t="s">
        <v>220</v>
      </c>
      <c r="BV162" s="187" t="s">
        <v>225</v>
      </c>
      <c r="BW162" s="195"/>
      <c r="BX162" s="195"/>
      <c r="BY162" s="157" t="str">
        <f t="shared" ca="1" si="121"/>
        <v/>
      </c>
      <c r="BZ162" s="157" t="str">
        <f t="shared" ca="1" si="122"/>
        <v/>
      </c>
      <c r="CA162" s="132" t="str">
        <f t="shared" ca="1" si="108"/>
        <v xml:space="preserve"> </v>
      </c>
      <c r="CB162" s="88"/>
      <c r="CC162" s="124">
        <v>154</v>
      </c>
      <c r="CD162" s="125" t="e">
        <f>HLOOKUP(Report!CC162,Behaviour!$H$2:$K$3,2,FALSE)</f>
        <v>#N/A</v>
      </c>
      <c r="CE162" s="126" t="e">
        <f t="shared" ca="1" si="123"/>
        <v>#N/A</v>
      </c>
      <c r="CF162" s="127" t="e">
        <f ca="1">CE162+VLOOKUP(CC162,Code!$B$2:$C$6,2,FALSE)</f>
        <v>#N/A</v>
      </c>
      <c r="CG162" s="128" t="e">
        <f ca="1">IF(CC162=0,"",IF(I162="F",AC162&amp;" "&amp;VLOOKUP(CF162,Behaviour!D:I,2,FALSE)&amp;" ",AC162&amp;" "&amp;VLOOKUP(CF162,Behaviour!D:I,4,FALSE)&amp;" "))</f>
        <v>#N/A</v>
      </c>
      <c r="CH162" s="89"/>
      <c r="CI162" s="89"/>
      <c r="CJ162" s="266" t="s">
        <v>26</v>
      </c>
      <c r="CK162" s="266"/>
      <c r="CL162" s="89" t="e">
        <f>IF(CJ162=0,"",VLOOKUP(CJ162,Code!$B$59:$D$61,2,FALSE))</f>
        <v>#N/A</v>
      </c>
      <c r="CM162" s="89" t="e">
        <f>IF(CJ162=0,"",VLOOKUP(CJ162,Code!$B$59:$D$61,3,FALSE))</f>
        <v>#N/A</v>
      </c>
      <c r="CN162" s="89" t="e">
        <f t="shared" ca="1" si="124"/>
        <v>#N/A</v>
      </c>
      <c r="CO162" s="89" t="e">
        <f t="shared" ca="1" si="109"/>
        <v>#N/A</v>
      </c>
      <c r="CP162" s="89" t="e">
        <f t="shared" ca="1" si="110"/>
        <v>#N/A</v>
      </c>
      <c r="CQ162" s="89" t="e">
        <f t="shared" ca="1" si="125"/>
        <v>#N/A</v>
      </c>
      <c r="CR162" s="89" t="str">
        <f t="shared" ca="1" si="126"/>
        <v/>
      </c>
      <c r="CS162" s="89"/>
      <c r="CT162" s="89"/>
      <c r="CU162" s="89" t="str">
        <f t="shared" ca="1" si="127"/>
        <v/>
      </c>
      <c r="CV162" s="89"/>
      <c r="CW162" s="89"/>
      <c r="CX162" s="183" t="str">
        <f t="shared" ca="1" si="128"/>
        <v/>
      </c>
      <c r="CY162" s="22" t="e">
        <f t="shared" ca="1" si="129"/>
        <v>#VALUE!</v>
      </c>
      <c r="CZ162" s="22"/>
      <c r="DA162" s="22"/>
      <c r="DB162" s="182" t="s">
        <v>26</v>
      </c>
      <c r="DC162" s="108" t="e">
        <f t="shared" ca="1" si="130"/>
        <v>#VALUE!</v>
      </c>
      <c r="DD162" s="112" t="e">
        <f ca="1">VLOOKUP(Report!DC162,Code!$B$24:$C$32,2,FALSE)</f>
        <v>#VALUE!</v>
      </c>
      <c r="DE162" s="108" t="e">
        <f ca="1">VLOOKUP(Report!DC162,Code!$B$24:$D$32,3,FALSE)</f>
        <v>#VALUE!</v>
      </c>
      <c r="DF162" s="108" t="e">
        <f t="shared" ca="1" si="131"/>
        <v>#VALUE!</v>
      </c>
      <c r="DG162" s="108" t="e">
        <f t="shared" ca="1" si="111"/>
        <v>#VALUE!</v>
      </c>
      <c r="DH162" s="169" t="e">
        <f t="shared" ca="1" si="112"/>
        <v>#VALUE!</v>
      </c>
      <c r="DI162" s="170"/>
      <c r="DJ162" s="170"/>
      <c r="DK162" s="170"/>
      <c r="DL162" s="170"/>
      <c r="DM162" s="88"/>
      <c r="DN162" s="88"/>
      <c r="DO162" s="177" t="s">
        <v>26</v>
      </c>
      <c r="DP162" s="178" t="e">
        <f>VLOOKUP(Report!DO162,Code!$B$40:$D$42,2,FALSE)</f>
        <v>#N/A</v>
      </c>
      <c r="DQ162" s="179" t="e">
        <f>VLOOKUP(Report!DO162,Code!$B$40:$D$42,3,FALSE)</f>
        <v>#N/A</v>
      </c>
      <c r="DR162" s="180" t="e">
        <f t="shared" ca="1" si="132"/>
        <v>#N/A</v>
      </c>
      <c r="DS162" s="221"/>
      <c r="DT162" s="222" t="e">
        <f t="shared" ca="1" si="133"/>
        <v>#N/A</v>
      </c>
      <c r="DU162" s="181" t="s">
        <v>208</v>
      </c>
      <c r="DV162" s="181" t="s">
        <v>123</v>
      </c>
      <c r="DW162" s="181" t="s">
        <v>165</v>
      </c>
      <c r="DX162" s="115" t="str">
        <f t="shared" si="134"/>
        <v/>
      </c>
      <c r="DY162" s="115"/>
      <c r="DZ162" s="115"/>
      <c r="EA162" s="115"/>
      <c r="EB162" s="98"/>
      <c r="EC162" s="98" t="str">
        <f t="shared" si="113"/>
        <v/>
      </c>
      <c r="ED162" s="192" t="str">
        <f t="shared" si="135"/>
        <v/>
      </c>
    </row>
    <row r="163" spans="7:134" s="223" customFormat="1" ht="115.5" hidden="1" customHeight="1" thickTop="1" thickBot="1" x14ac:dyDescent="0.45">
      <c r="G163" s="199"/>
      <c r="H163" s="238"/>
      <c r="I163" s="190"/>
      <c r="J163" s="193"/>
      <c r="K163" s="193"/>
      <c r="L163" s="193"/>
      <c r="M163" s="193"/>
      <c r="N163" s="193"/>
      <c r="O163" s="193"/>
      <c r="P163" s="193"/>
      <c r="Q163" s="193"/>
      <c r="R163" s="193"/>
      <c r="S163" s="193"/>
      <c r="T163" s="90"/>
      <c r="U163" s="95" t="str">
        <f t="shared" si="114"/>
        <v>Type_2</v>
      </c>
      <c r="V163" s="254"/>
      <c r="W163" s="255" t="e">
        <f t="shared" ca="1" si="115"/>
        <v>#N/A</v>
      </c>
      <c r="X163" s="255"/>
      <c r="Y163" s="47" t="e">
        <f t="shared" ca="1" si="116"/>
        <v>#N/A</v>
      </c>
      <c r="Z163" s="47" t="e">
        <f t="shared" ca="1" si="117"/>
        <v>#N/A</v>
      </c>
      <c r="AA163" s="47"/>
      <c r="AB163" s="82" t="str">
        <f t="shared" si="103"/>
        <v>he</v>
      </c>
      <c r="AC163" s="82" t="str">
        <f t="shared" si="104"/>
        <v>He</v>
      </c>
      <c r="AD163" s="82" t="str">
        <f t="shared" si="105"/>
        <v>his</v>
      </c>
      <c r="AE163" s="83" t="str">
        <f t="shared" si="106"/>
        <v>His</v>
      </c>
      <c r="AF163" s="94"/>
      <c r="AG163" s="94"/>
      <c r="AH163" s="191" t="s">
        <v>26</v>
      </c>
      <c r="AI163" s="84" t="e">
        <f>HLOOKUP(Report!AH163,Person!$H$2:$L$3,2,FALSE)</f>
        <v>#N/A</v>
      </c>
      <c r="AJ163" s="85" t="e">
        <f t="shared" ca="1" si="118"/>
        <v>#N/A</v>
      </c>
      <c r="AK163" s="86" t="e">
        <f ca="1">IF(AH163=0,"",AJ163+VLOOKUP(AH163,Code!$B$2:$C$6,2,FALSE))</f>
        <v>#N/A</v>
      </c>
      <c r="AL163" s="143" t="e">
        <f ca="1">IF(AH163=0,"",IF(I163="F",G163&amp;" "&amp;VLOOKUP(AK163,Person!D:I,2,FALSE),G163&amp;" "&amp;VLOOKUP(AK163,Person!D:I,4,FALSE)))</f>
        <v>#N/A</v>
      </c>
      <c r="AM163" s="89"/>
      <c r="AN163" s="89"/>
      <c r="AO163" s="89"/>
      <c r="AP163" s="89"/>
      <c r="AQ163" s="89"/>
      <c r="AR163" s="89"/>
      <c r="AS163" s="88"/>
      <c r="AT163" s="189">
        <v>2</v>
      </c>
      <c r="AU163" s="147" t="str">
        <f>VLOOKUP(AT163,Code!$B$51:$D$55,2,FALSE)</f>
        <v>Behaviour_1</v>
      </c>
      <c r="AV163" s="88">
        <f ca="1">RANDBETWEEN(1,VLOOKUP(AT163,Code!$B$51:$D$55,3,FALSE))</f>
        <v>2</v>
      </c>
      <c r="AW163" s="89"/>
      <c r="AX163" s="143" t="str">
        <f t="shared" ca="1" si="107"/>
        <v xml:space="preserve"> He shows good citizenship by assisting other students to correct their work. This demonstrates secure subject understanding.</v>
      </c>
      <c r="AY163" s="88"/>
      <c r="AZ163" s="88"/>
      <c r="BA163" s="188" t="s">
        <v>26</v>
      </c>
      <c r="BB163" s="84" t="e">
        <f>HLOOKUP(Report!BA163,Homework!$I$2:$L$3,2,FALSE)</f>
        <v>#N/A</v>
      </c>
      <c r="BC163" s="85" t="e">
        <f t="shared" ca="1" si="119"/>
        <v>#N/A</v>
      </c>
      <c r="BD163" s="86" t="e">
        <f ca="1">IF(BA163=0,"",BC163+VLOOKUP(BA163,Code!$B$2:$C$6,2,FALSE))</f>
        <v>#N/A</v>
      </c>
      <c r="BE163" s="86" t="e">
        <f ca="1">IF(AND(VLOOKUP(BD163,Homework!D:J,2,FALSE)="'s ",RIGHT(G163,1)="s"),"' ",IF(VLOOKUP(BD163,Homework!D:J,2,FALSE)="'s ","'s "," "))</f>
        <v>#N/A</v>
      </c>
      <c r="BF163" s="87" t="e">
        <f ca="1">IF(BA163=0,"",IF(I163="F"," "&amp;G163&amp;BE163&amp;VLOOKUP(BD163,Homework!D:J,3,FALSE)," "&amp;G163&amp;BE163&amp;VLOOKUP(BD163,Homework!D:J,5,FALSE)))</f>
        <v>#N/A</v>
      </c>
      <c r="BG163" s="87"/>
      <c r="BH163" s="87"/>
      <c r="BI163" s="87"/>
      <c r="BJ163" s="87"/>
      <c r="BK163" s="87"/>
      <c r="BL163" s="87"/>
      <c r="BM163" s="88"/>
      <c r="BN163" s="88"/>
      <c r="BO163" s="184" t="s">
        <v>26</v>
      </c>
      <c r="BP163" s="185" t="e">
        <f>VLOOKUP(BO163,Code!$B$45:$D$48,2,FALSE)</f>
        <v>#N/A</v>
      </c>
      <c r="BQ163" s="186" t="e">
        <f>VLOOKUP(BO163,Code!$B$45:$D$48,3,FALSE)</f>
        <v>#N/A</v>
      </c>
      <c r="BR163" s="186" t="e">
        <f t="shared" ca="1" si="120"/>
        <v>#N/A</v>
      </c>
      <c r="BS163" s="186"/>
      <c r="BT163" s="187" t="s">
        <v>219</v>
      </c>
      <c r="BU163" s="187" t="s">
        <v>220</v>
      </c>
      <c r="BV163" s="187" t="s">
        <v>225</v>
      </c>
      <c r="BW163" s="195"/>
      <c r="BX163" s="195"/>
      <c r="BY163" s="157" t="str">
        <f t="shared" ca="1" si="121"/>
        <v/>
      </c>
      <c r="BZ163" s="157" t="str">
        <f t="shared" ca="1" si="122"/>
        <v/>
      </c>
      <c r="CA163" s="132" t="str">
        <f t="shared" ca="1" si="108"/>
        <v xml:space="preserve"> </v>
      </c>
      <c r="CB163" s="88"/>
      <c r="CC163" s="124">
        <v>155</v>
      </c>
      <c r="CD163" s="125" t="e">
        <f>HLOOKUP(Report!CC163,Behaviour!$H$2:$K$3,2,FALSE)</f>
        <v>#N/A</v>
      </c>
      <c r="CE163" s="126" t="e">
        <f t="shared" ca="1" si="123"/>
        <v>#N/A</v>
      </c>
      <c r="CF163" s="127" t="e">
        <f ca="1">CE163+VLOOKUP(CC163,Code!$B$2:$C$6,2,FALSE)</f>
        <v>#N/A</v>
      </c>
      <c r="CG163" s="128" t="e">
        <f ca="1">IF(CC163=0,"",IF(I163="F",AC163&amp;" "&amp;VLOOKUP(CF163,Behaviour!D:I,2,FALSE)&amp;" ",AC163&amp;" "&amp;VLOOKUP(CF163,Behaviour!D:I,4,FALSE)&amp;" "))</f>
        <v>#N/A</v>
      </c>
      <c r="CH163" s="89"/>
      <c r="CI163" s="89"/>
      <c r="CJ163" s="266" t="s">
        <v>26</v>
      </c>
      <c r="CK163" s="266"/>
      <c r="CL163" s="89" t="e">
        <f>IF(CJ163=0,"",VLOOKUP(CJ163,Code!$B$59:$D$61,2,FALSE))</f>
        <v>#N/A</v>
      </c>
      <c r="CM163" s="89" t="e">
        <f>IF(CJ163=0,"",VLOOKUP(CJ163,Code!$B$59:$D$61,3,FALSE))</f>
        <v>#N/A</v>
      </c>
      <c r="CN163" s="89" t="e">
        <f t="shared" ca="1" si="124"/>
        <v>#N/A</v>
      </c>
      <c r="CO163" s="89" t="e">
        <f t="shared" ca="1" si="109"/>
        <v>#N/A</v>
      </c>
      <c r="CP163" s="89" t="e">
        <f t="shared" ca="1" si="110"/>
        <v>#N/A</v>
      </c>
      <c r="CQ163" s="89" t="e">
        <f t="shared" ca="1" si="125"/>
        <v>#N/A</v>
      </c>
      <c r="CR163" s="89" t="str">
        <f t="shared" ca="1" si="126"/>
        <v/>
      </c>
      <c r="CS163" s="89"/>
      <c r="CT163" s="89"/>
      <c r="CU163" s="89" t="str">
        <f t="shared" ca="1" si="127"/>
        <v/>
      </c>
      <c r="CV163" s="89"/>
      <c r="CW163" s="89"/>
      <c r="CX163" s="183" t="str">
        <f t="shared" ca="1" si="128"/>
        <v/>
      </c>
      <c r="CY163" s="22" t="e">
        <f t="shared" ca="1" si="129"/>
        <v>#VALUE!</v>
      </c>
      <c r="CZ163" s="22"/>
      <c r="DA163" s="22"/>
      <c r="DB163" s="182" t="s">
        <v>26</v>
      </c>
      <c r="DC163" s="108" t="e">
        <f t="shared" ca="1" si="130"/>
        <v>#VALUE!</v>
      </c>
      <c r="DD163" s="112" t="e">
        <f ca="1">VLOOKUP(Report!DC163,Code!$B$24:$C$32,2,FALSE)</f>
        <v>#VALUE!</v>
      </c>
      <c r="DE163" s="108" t="e">
        <f ca="1">VLOOKUP(Report!DC163,Code!$B$24:$D$32,3,FALSE)</f>
        <v>#VALUE!</v>
      </c>
      <c r="DF163" s="108" t="e">
        <f t="shared" ca="1" si="131"/>
        <v>#VALUE!</v>
      </c>
      <c r="DG163" s="108" t="e">
        <f t="shared" ca="1" si="111"/>
        <v>#VALUE!</v>
      </c>
      <c r="DH163" s="169" t="e">
        <f t="shared" ca="1" si="112"/>
        <v>#VALUE!</v>
      </c>
      <c r="DI163" s="170"/>
      <c r="DJ163" s="170"/>
      <c r="DK163" s="170"/>
      <c r="DL163" s="170"/>
      <c r="DM163" s="88"/>
      <c r="DN163" s="88"/>
      <c r="DO163" s="177" t="s">
        <v>26</v>
      </c>
      <c r="DP163" s="178" t="e">
        <f>VLOOKUP(Report!DO163,Code!$B$40:$D$42,2,FALSE)</f>
        <v>#N/A</v>
      </c>
      <c r="DQ163" s="179" t="e">
        <f>VLOOKUP(Report!DO163,Code!$B$40:$D$42,3,FALSE)</f>
        <v>#N/A</v>
      </c>
      <c r="DR163" s="180" t="e">
        <f t="shared" ca="1" si="132"/>
        <v>#N/A</v>
      </c>
      <c r="DS163" s="221"/>
      <c r="DT163" s="222" t="e">
        <f t="shared" ca="1" si="133"/>
        <v>#N/A</v>
      </c>
      <c r="DU163" s="181" t="s">
        <v>208</v>
      </c>
      <c r="DV163" s="181" t="s">
        <v>123</v>
      </c>
      <c r="DW163" s="181" t="s">
        <v>165</v>
      </c>
      <c r="DX163" s="115" t="str">
        <f t="shared" si="134"/>
        <v/>
      </c>
      <c r="DY163" s="115"/>
      <c r="DZ163" s="115"/>
      <c r="EA163" s="115"/>
      <c r="EB163" s="98"/>
      <c r="EC163" s="98" t="str">
        <f t="shared" si="113"/>
        <v/>
      </c>
      <c r="ED163" s="192" t="str">
        <f t="shared" si="135"/>
        <v/>
      </c>
    </row>
    <row r="164" spans="7:134" s="223" customFormat="1" ht="115.5" hidden="1" customHeight="1" thickTop="1" thickBot="1" x14ac:dyDescent="0.45">
      <c r="G164" s="199"/>
      <c r="H164" s="238"/>
      <c r="I164" s="190"/>
      <c r="J164" s="193"/>
      <c r="K164" s="193"/>
      <c r="L164" s="193"/>
      <c r="M164" s="193"/>
      <c r="N164" s="193"/>
      <c r="O164" s="193"/>
      <c r="P164" s="193"/>
      <c r="Q164" s="193"/>
      <c r="R164" s="193"/>
      <c r="S164" s="193"/>
      <c r="T164" s="90"/>
      <c r="U164" s="95" t="str">
        <f t="shared" si="114"/>
        <v>Type_2</v>
      </c>
      <c r="V164" s="254"/>
      <c r="W164" s="255" t="e">
        <f t="shared" ca="1" si="115"/>
        <v>#N/A</v>
      </c>
      <c r="X164" s="255"/>
      <c r="Y164" s="47" t="e">
        <f t="shared" ca="1" si="116"/>
        <v>#N/A</v>
      </c>
      <c r="Z164" s="47" t="e">
        <f t="shared" ca="1" si="117"/>
        <v>#N/A</v>
      </c>
      <c r="AA164" s="47"/>
      <c r="AB164" s="82" t="str">
        <f t="shared" si="103"/>
        <v>he</v>
      </c>
      <c r="AC164" s="82" t="str">
        <f t="shared" si="104"/>
        <v>He</v>
      </c>
      <c r="AD164" s="82" t="str">
        <f t="shared" si="105"/>
        <v>his</v>
      </c>
      <c r="AE164" s="83" t="str">
        <f t="shared" si="106"/>
        <v>His</v>
      </c>
      <c r="AF164" s="94"/>
      <c r="AG164" s="94"/>
      <c r="AH164" s="191" t="s">
        <v>26</v>
      </c>
      <c r="AI164" s="84" t="e">
        <f>HLOOKUP(Report!AH164,Person!$H$2:$L$3,2,FALSE)</f>
        <v>#N/A</v>
      </c>
      <c r="AJ164" s="85" t="e">
        <f t="shared" ca="1" si="118"/>
        <v>#N/A</v>
      </c>
      <c r="AK164" s="86" t="e">
        <f ca="1">IF(AH164=0,"",AJ164+VLOOKUP(AH164,Code!$B$2:$C$6,2,FALSE))</f>
        <v>#N/A</v>
      </c>
      <c r="AL164" s="143" t="e">
        <f ca="1">IF(AH164=0,"",IF(I164="F",G164&amp;" "&amp;VLOOKUP(AK164,Person!D:I,2,FALSE),G164&amp;" "&amp;VLOOKUP(AK164,Person!D:I,4,FALSE)))</f>
        <v>#N/A</v>
      </c>
      <c r="AM164" s="89"/>
      <c r="AN164" s="89"/>
      <c r="AO164" s="89"/>
      <c r="AP164" s="89"/>
      <c r="AQ164" s="89"/>
      <c r="AR164" s="89"/>
      <c r="AS164" s="88"/>
      <c r="AT164" s="189">
        <v>2</v>
      </c>
      <c r="AU164" s="147" t="str">
        <f>VLOOKUP(AT164,Code!$B$51:$D$55,2,FALSE)</f>
        <v>Behaviour_1</v>
      </c>
      <c r="AV164" s="88">
        <f ca="1">RANDBETWEEN(1,VLOOKUP(AT164,Code!$B$51:$D$55,3,FALSE))</f>
        <v>2</v>
      </c>
      <c r="AW164" s="89"/>
      <c r="AX164" s="143" t="str">
        <f t="shared" ca="1" si="107"/>
        <v xml:space="preserve"> He shows good citizenship by assisting other students to correct their work. This demonstrates secure subject understanding.</v>
      </c>
      <c r="AY164" s="88"/>
      <c r="AZ164" s="88"/>
      <c r="BA164" s="188" t="s">
        <v>26</v>
      </c>
      <c r="BB164" s="84" t="e">
        <f>HLOOKUP(Report!BA164,Homework!$I$2:$L$3,2,FALSE)</f>
        <v>#N/A</v>
      </c>
      <c r="BC164" s="85" t="e">
        <f t="shared" ca="1" si="119"/>
        <v>#N/A</v>
      </c>
      <c r="BD164" s="86" t="e">
        <f ca="1">IF(BA164=0,"",BC164+VLOOKUP(BA164,Code!$B$2:$C$6,2,FALSE))</f>
        <v>#N/A</v>
      </c>
      <c r="BE164" s="86" t="e">
        <f ca="1">IF(AND(VLOOKUP(BD164,Homework!D:J,2,FALSE)="'s ",RIGHT(G164,1)="s"),"' ",IF(VLOOKUP(BD164,Homework!D:J,2,FALSE)="'s ","'s "," "))</f>
        <v>#N/A</v>
      </c>
      <c r="BF164" s="87" t="e">
        <f ca="1">IF(BA164=0,"",IF(I164="F"," "&amp;G164&amp;BE164&amp;VLOOKUP(BD164,Homework!D:J,3,FALSE)," "&amp;G164&amp;BE164&amp;VLOOKUP(BD164,Homework!D:J,5,FALSE)))</f>
        <v>#N/A</v>
      </c>
      <c r="BG164" s="87"/>
      <c r="BH164" s="87"/>
      <c r="BI164" s="87"/>
      <c r="BJ164" s="87"/>
      <c r="BK164" s="87"/>
      <c r="BL164" s="87"/>
      <c r="BM164" s="88"/>
      <c r="BN164" s="88"/>
      <c r="BO164" s="184" t="s">
        <v>26</v>
      </c>
      <c r="BP164" s="185" t="e">
        <f>VLOOKUP(BO164,Code!$B$45:$D$48,2,FALSE)</f>
        <v>#N/A</v>
      </c>
      <c r="BQ164" s="186" t="e">
        <f>VLOOKUP(BO164,Code!$B$45:$D$48,3,FALSE)</f>
        <v>#N/A</v>
      </c>
      <c r="BR164" s="186" t="e">
        <f t="shared" ca="1" si="120"/>
        <v>#N/A</v>
      </c>
      <c r="BS164" s="186"/>
      <c r="BT164" s="187" t="s">
        <v>219</v>
      </c>
      <c r="BU164" s="187" t="s">
        <v>220</v>
      </c>
      <c r="BV164" s="187" t="s">
        <v>225</v>
      </c>
      <c r="BW164" s="195"/>
      <c r="BX164" s="195"/>
      <c r="BY164" s="157" t="str">
        <f t="shared" ca="1" si="121"/>
        <v/>
      </c>
      <c r="BZ164" s="157" t="str">
        <f t="shared" ca="1" si="122"/>
        <v/>
      </c>
      <c r="CA164" s="132" t="str">
        <f t="shared" ca="1" si="108"/>
        <v xml:space="preserve"> </v>
      </c>
      <c r="CB164" s="88"/>
      <c r="CC164" s="124">
        <v>156</v>
      </c>
      <c r="CD164" s="125" t="e">
        <f>HLOOKUP(Report!CC164,Behaviour!$H$2:$K$3,2,FALSE)</f>
        <v>#N/A</v>
      </c>
      <c r="CE164" s="126" t="e">
        <f t="shared" ca="1" si="123"/>
        <v>#N/A</v>
      </c>
      <c r="CF164" s="127" t="e">
        <f ca="1">CE164+VLOOKUP(CC164,Code!$B$2:$C$6,2,FALSE)</f>
        <v>#N/A</v>
      </c>
      <c r="CG164" s="128" t="e">
        <f ca="1">IF(CC164=0,"",IF(I164="F",AC164&amp;" "&amp;VLOOKUP(CF164,Behaviour!D:I,2,FALSE)&amp;" ",AC164&amp;" "&amp;VLOOKUP(CF164,Behaviour!D:I,4,FALSE)&amp;" "))</f>
        <v>#N/A</v>
      </c>
      <c r="CH164" s="89"/>
      <c r="CI164" s="89"/>
      <c r="CJ164" s="266" t="s">
        <v>26</v>
      </c>
      <c r="CK164" s="266"/>
      <c r="CL164" s="89" t="e">
        <f>IF(CJ164=0,"",VLOOKUP(CJ164,Code!$B$59:$D$61,2,FALSE))</f>
        <v>#N/A</v>
      </c>
      <c r="CM164" s="89" t="e">
        <f>IF(CJ164=0,"",VLOOKUP(CJ164,Code!$B$59:$D$61,3,FALSE))</f>
        <v>#N/A</v>
      </c>
      <c r="CN164" s="89" t="e">
        <f t="shared" ca="1" si="124"/>
        <v>#N/A</v>
      </c>
      <c r="CO164" s="89" t="e">
        <f t="shared" ca="1" si="109"/>
        <v>#N/A</v>
      </c>
      <c r="CP164" s="89" t="e">
        <f t="shared" ca="1" si="110"/>
        <v>#N/A</v>
      </c>
      <c r="CQ164" s="89" t="e">
        <f t="shared" ca="1" si="125"/>
        <v>#N/A</v>
      </c>
      <c r="CR164" s="89" t="str">
        <f t="shared" ca="1" si="126"/>
        <v/>
      </c>
      <c r="CS164" s="89"/>
      <c r="CT164" s="89"/>
      <c r="CU164" s="89" t="str">
        <f t="shared" ca="1" si="127"/>
        <v/>
      </c>
      <c r="CV164" s="89"/>
      <c r="CW164" s="89"/>
      <c r="CX164" s="183" t="str">
        <f t="shared" ca="1" si="128"/>
        <v/>
      </c>
      <c r="CY164" s="22" t="e">
        <f t="shared" ca="1" si="129"/>
        <v>#VALUE!</v>
      </c>
      <c r="CZ164" s="22"/>
      <c r="DA164" s="22"/>
      <c r="DB164" s="182" t="s">
        <v>26</v>
      </c>
      <c r="DC164" s="108" t="e">
        <f t="shared" ca="1" si="130"/>
        <v>#VALUE!</v>
      </c>
      <c r="DD164" s="112" t="e">
        <f ca="1">VLOOKUP(Report!DC164,Code!$B$24:$C$32,2,FALSE)</f>
        <v>#VALUE!</v>
      </c>
      <c r="DE164" s="108" t="e">
        <f ca="1">VLOOKUP(Report!DC164,Code!$B$24:$D$32,3,FALSE)</f>
        <v>#VALUE!</v>
      </c>
      <c r="DF164" s="108" t="e">
        <f t="shared" ca="1" si="131"/>
        <v>#VALUE!</v>
      </c>
      <c r="DG164" s="108" t="e">
        <f t="shared" ca="1" si="111"/>
        <v>#VALUE!</v>
      </c>
      <c r="DH164" s="169" t="e">
        <f t="shared" ca="1" si="112"/>
        <v>#VALUE!</v>
      </c>
      <c r="DI164" s="170"/>
      <c r="DJ164" s="170"/>
      <c r="DK164" s="170"/>
      <c r="DL164" s="170"/>
      <c r="DM164" s="88"/>
      <c r="DN164" s="88"/>
      <c r="DO164" s="177" t="s">
        <v>26</v>
      </c>
      <c r="DP164" s="178" t="e">
        <f>VLOOKUP(Report!DO164,Code!$B$40:$D$42,2,FALSE)</f>
        <v>#N/A</v>
      </c>
      <c r="DQ164" s="179" t="e">
        <f>VLOOKUP(Report!DO164,Code!$B$40:$D$42,3,FALSE)</f>
        <v>#N/A</v>
      </c>
      <c r="DR164" s="180" t="e">
        <f t="shared" ca="1" si="132"/>
        <v>#N/A</v>
      </c>
      <c r="DS164" s="221"/>
      <c r="DT164" s="222" t="e">
        <f t="shared" ca="1" si="133"/>
        <v>#N/A</v>
      </c>
      <c r="DU164" s="181" t="s">
        <v>208</v>
      </c>
      <c r="DV164" s="181" t="s">
        <v>123</v>
      </c>
      <c r="DW164" s="181" t="s">
        <v>165</v>
      </c>
      <c r="DX164" s="115" t="str">
        <f t="shared" si="134"/>
        <v/>
      </c>
      <c r="DY164" s="115"/>
      <c r="DZ164" s="115"/>
      <c r="EA164" s="115"/>
      <c r="EB164" s="98"/>
      <c r="EC164" s="98" t="str">
        <f t="shared" si="113"/>
        <v/>
      </c>
      <c r="ED164" s="192" t="str">
        <f t="shared" si="135"/>
        <v/>
      </c>
    </row>
    <row r="165" spans="7:134" s="223" customFormat="1" ht="115.5" hidden="1" customHeight="1" thickTop="1" thickBot="1" x14ac:dyDescent="0.45">
      <c r="G165" s="199"/>
      <c r="H165" s="238"/>
      <c r="I165" s="190"/>
      <c r="J165" s="193"/>
      <c r="K165" s="193"/>
      <c r="L165" s="193"/>
      <c r="M165" s="193"/>
      <c r="N165" s="193"/>
      <c r="O165" s="193"/>
      <c r="P165" s="193"/>
      <c r="Q165" s="193"/>
      <c r="R165" s="193"/>
      <c r="S165" s="193"/>
      <c r="T165" s="90"/>
      <c r="U165" s="95" t="str">
        <f t="shared" si="114"/>
        <v>Type_2</v>
      </c>
      <c r="V165" s="254"/>
      <c r="W165" s="255" t="e">
        <f t="shared" ca="1" si="115"/>
        <v>#N/A</v>
      </c>
      <c r="X165" s="255"/>
      <c r="Y165" s="47" t="e">
        <f t="shared" ca="1" si="116"/>
        <v>#N/A</v>
      </c>
      <c r="Z165" s="47" t="e">
        <f t="shared" ca="1" si="117"/>
        <v>#N/A</v>
      </c>
      <c r="AA165" s="47"/>
      <c r="AB165" s="82" t="str">
        <f t="shared" si="103"/>
        <v>he</v>
      </c>
      <c r="AC165" s="82" t="str">
        <f t="shared" si="104"/>
        <v>He</v>
      </c>
      <c r="AD165" s="82" t="str">
        <f t="shared" si="105"/>
        <v>his</v>
      </c>
      <c r="AE165" s="83" t="str">
        <f t="shared" si="106"/>
        <v>His</v>
      </c>
      <c r="AF165" s="94"/>
      <c r="AG165" s="94"/>
      <c r="AH165" s="191" t="s">
        <v>26</v>
      </c>
      <c r="AI165" s="84" t="e">
        <f>HLOOKUP(Report!AH165,Person!$H$2:$L$3,2,FALSE)</f>
        <v>#N/A</v>
      </c>
      <c r="AJ165" s="85" t="e">
        <f t="shared" ca="1" si="118"/>
        <v>#N/A</v>
      </c>
      <c r="AK165" s="86" t="e">
        <f ca="1">IF(AH165=0,"",AJ165+VLOOKUP(AH165,Code!$B$2:$C$6,2,FALSE))</f>
        <v>#N/A</v>
      </c>
      <c r="AL165" s="143" t="e">
        <f ca="1">IF(AH165=0,"",IF(I165="F",G165&amp;" "&amp;VLOOKUP(AK165,Person!D:I,2,FALSE),G165&amp;" "&amp;VLOOKUP(AK165,Person!D:I,4,FALSE)))</f>
        <v>#N/A</v>
      </c>
      <c r="AM165" s="89"/>
      <c r="AN165" s="89"/>
      <c r="AO165" s="89"/>
      <c r="AP165" s="89"/>
      <c r="AQ165" s="89"/>
      <c r="AR165" s="89"/>
      <c r="AS165" s="88"/>
      <c r="AT165" s="189">
        <v>2</v>
      </c>
      <c r="AU165" s="147" t="str">
        <f>VLOOKUP(AT165,Code!$B$51:$D$55,2,FALSE)</f>
        <v>Behaviour_1</v>
      </c>
      <c r="AV165" s="88">
        <f ca="1">RANDBETWEEN(1,VLOOKUP(AT165,Code!$B$51:$D$55,3,FALSE))</f>
        <v>3</v>
      </c>
      <c r="AW165" s="89"/>
      <c r="AX165" s="143" t="str">
        <f t="shared" ca="1" si="107"/>
        <v xml:space="preserve"> He shows good citizenship by assisting other students find errors in their work. This demonstrates secure subject understanding.</v>
      </c>
      <c r="AY165" s="88"/>
      <c r="AZ165" s="88"/>
      <c r="BA165" s="188" t="s">
        <v>26</v>
      </c>
      <c r="BB165" s="84" t="e">
        <f>HLOOKUP(Report!BA165,Homework!$I$2:$L$3,2,FALSE)</f>
        <v>#N/A</v>
      </c>
      <c r="BC165" s="85" t="e">
        <f t="shared" ca="1" si="119"/>
        <v>#N/A</v>
      </c>
      <c r="BD165" s="86" t="e">
        <f ca="1">IF(BA165=0,"",BC165+VLOOKUP(BA165,Code!$B$2:$C$6,2,FALSE))</f>
        <v>#N/A</v>
      </c>
      <c r="BE165" s="86" t="e">
        <f ca="1">IF(AND(VLOOKUP(BD165,Homework!D:J,2,FALSE)="'s ",RIGHT(G165,1)="s"),"' ",IF(VLOOKUP(BD165,Homework!D:J,2,FALSE)="'s ","'s "," "))</f>
        <v>#N/A</v>
      </c>
      <c r="BF165" s="87" t="e">
        <f ca="1">IF(BA165=0,"",IF(I165="F"," "&amp;G165&amp;BE165&amp;VLOOKUP(BD165,Homework!D:J,3,FALSE)," "&amp;G165&amp;BE165&amp;VLOOKUP(BD165,Homework!D:J,5,FALSE)))</f>
        <v>#N/A</v>
      </c>
      <c r="BG165" s="87"/>
      <c r="BH165" s="87"/>
      <c r="BI165" s="87"/>
      <c r="BJ165" s="87"/>
      <c r="BK165" s="87"/>
      <c r="BL165" s="87"/>
      <c r="BM165" s="88"/>
      <c r="BN165" s="88"/>
      <c r="BO165" s="184" t="s">
        <v>26</v>
      </c>
      <c r="BP165" s="185" t="e">
        <f>VLOOKUP(BO165,Code!$B$45:$D$48,2,FALSE)</f>
        <v>#N/A</v>
      </c>
      <c r="BQ165" s="186" t="e">
        <f>VLOOKUP(BO165,Code!$B$45:$D$48,3,FALSE)</f>
        <v>#N/A</v>
      </c>
      <c r="BR165" s="186" t="e">
        <f t="shared" ca="1" si="120"/>
        <v>#N/A</v>
      </c>
      <c r="BS165" s="186"/>
      <c r="BT165" s="187" t="s">
        <v>219</v>
      </c>
      <c r="BU165" s="187" t="s">
        <v>220</v>
      </c>
      <c r="BV165" s="187" t="s">
        <v>225</v>
      </c>
      <c r="BW165" s="195"/>
      <c r="BX165" s="195"/>
      <c r="BY165" s="157" t="str">
        <f t="shared" ca="1" si="121"/>
        <v/>
      </c>
      <c r="BZ165" s="157" t="str">
        <f t="shared" ca="1" si="122"/>
        <v/>
      </c>
      <c r="CA165" s="132" t="str">
        <f t="shared" ca="1" si="108"/>
        <v xml:space="preserve"> </v>
      </c>
      <c r="CB165" s="88"/>
      <c r="CC165" s="124">
        <v>157</v>
      </c>
      <c r="CD165" s="125" t="e">
        <f>HLOOKUP(Report!CC165,Behaviour!$H$2:$K$3,2,FALSE)</f>
        <v>#N/A</v>
      </c>
      <c r="CE165" s="126" t="e">
        <f t="shared" ca="1" si="123"/>
        <v>#N/A</v>
      </c>
      <c r="CF165" s="127" t="e">
        <f ca="1">CE165+VLOOKUP(CC165,Code!$B$2:$C$6,2,FALSE)</f>
        <v>#N/A</v>
      </c>
      <c r="CG165" s="128" t="e">
        <f ca="1">IF(CC165=0,"",IF(I165="F",AC165&amp;" "&amp;VLOOKUP(CF165,Behaviour!D:I,2,FALSE)&amp;" ",AC165&amp;" "&amp;VLOOKUP(CF165,Behaviour!D:I,4,FALSE)&amp;" "))</f>
        <v>#N/A</v>
      </c>
      <c r="CH165" s="89"/>
      <c r="CI165" s="89"/>
      <c r="CJ165" s="266" t="s">
        <v>26</v>
      </c>
      <c r="CK165" s="266"/>
      <c r="CL165" s="89" t="e">
        <f>IF(CJ165=0,"",VLOOKUP(CJ165,Code!$B$59:$D$61,2,FALSE))</f>
        <v>#N/A</v>
      </c>
      <c r="CM165" s="89" t="e">
        <f>IF(CJ165=0,"",VLOOKUP(CJ165,Code!$B$59:$D$61,3,FALSE))</f>
        <v>#N/A</v>
      </c>
      <c r="CN165" s="89" t="e">
        <f t="shared" ca="1" si="124"/>
        <v>#N/A</v>
      </c>
      <c r="CO165" s="89" t="e">
        <f t="shared" ca="1" si="109"/>
        <v>#N/A</v>
      </c>
      <c r="CP165" s="89" t="e">
        <f t="shared" ca="1" si="110"/>
        <v>#N/A</v>
      </c>
      <c r="CQ165" s="89" t="e">
        <f t="shared" ca="1" si="125"/>
        <v>#N/A</v>
      </c>
      <c r="CR165" s="89" t="str">
        <f t="shared" ca="1" si="126"/>
        <v/>
      </c>
      <c r="CS165" s="89"/>
      <c r="CT165" s="89"/>
      <c r="CU165" s="89" t="str">
        <f t="shared" ca="1" si="127"/>
        <v/>
      </c>
      <c r="CV165" s="89"/>
      <c r="CW165" s="89"/>
      <c r="CX165" s="183" t="str">
        <f t="shared" ca="1" si="128"/>
        <v/>
      </c>
      <c r="CY165" s="22" t="e">
        <f t="shared" ca="1" si="129"/>
        <v>#VALUE!</v>
      </c>
      <c r="CZ165" s="22"/>
      <c r="DA165" s="22"/>
      <c r="DB165" s="182" t="s">
        <v>26</v>
      </c>
      <c r="DC165" s="108" t="e">
        <f t="shared" ca="1" si="130"/>
        <v>#VALUE!</v>
      </c>
      <c r="DD165" s="112" t="e">
        <f ca="1">VLOOKUP(Report!DC165,Code!$B$24:$C$32,2,FALSE)</f>
        <v>#VALUE!</v>
      </c>
      <c r="DE165" s="108" t="e">
        <f ca="1">VLOOKUP(Report!DC165,Code!$B$24:$D$32,3,FALSE)</f>
        <v>#VALUE!</v>
      </c>
      <c r="DF165" s="108" t="e">
        <f t="shared" ca="1" si="131"/>
        <v>#VALUE!</v>
      </c>
      <c r="DG165" s="108" t="e">
        <f t="shared" ca="1" si="111"/>
        <v>#VALUE!</v>
      </c>
      <c r="DH165" s="169" t="e">
        <f t="shared" ca="1" si="112"/>
        <v>#VALUE!</v>
      </c>
      <c r="DI165" s="170"/>
      <c r="DJ165" s="170"/>
      <c r="DK165" s="170"/>
      <c r="DL165" s="170"/>
      <c r="DM165" s="88"/>
      <c r="DN165" s="88"/>
      <c r="DO165" s="177" t="s">
        <v>26</v>
      </c>
      <c r="DP165" s="178" t="e">
        <f>VLOOKUP(Report!DO165,Code!$B$40:$D$42,2,FALSE)</f>
        <v>#N/A</v>
      </c>
      <c r="DQ165" s="179" t="e">
        <f>VLOOKUP(Report!DO165,Code!$B$40:$D$42,3,FALSE)</f>
        <v>#N/A</v>
      </c>
      <c r="DR165" s="180" t="e">
        <f t="shared" ca="1" si="132"/>
        <v>#N/A</v>
      </c>
      <c r="DS165" s="221"/>
      <c r="DT165" s="222" t="e">
        <f t="shared" ca="1" si="133"/>
        <v>#N/A</v>
      </c>
      <c r="DU165" s="181" t="s">
        <v>208</v>
      </c>
      <c r="DV165" s="181" t="s">
        <v>123</v>
      </c>
      <c r="DW165" s="181" t="s">
        <v>165</v>
      </c>
      <c r="DX165" s="115" t="str">
        <f t="shared" si="134"/>
        <v/>
      </c>
      <c r="DY165" s="115"/>
      <c r="DZ165" s="115"/>
      <c r="EA165" s="115"/>
      <c r="EB165" s="98"/>
      <c r="EC165" s="98" t="str">
        <f t="shared" si="113"/>
        <v/>
      </c>
      <c r="ED165" s="192" t="str">
        <f t="shared" si="135"/>
        <v/>
      </c>
    </row>
    <row r="166" spans="7:134" s="223" customFormat="1" ht="115.5" hidden="1" customHeight="1" thickTop="1" thickBot="1" x14ac:dyDescent="0.45">
      <c r="G166" s="199"/>
      <c r="H166" s="238"/>
      <c r="I166" s="190"/>
      <c r="J166" s="193"/>
      <c r="K166" s="193"/>
      <c r="L166" s="193"/>
      <c r="M166" s="193"/>
      <c r="N166" s="193"/>
      <c r="O166" s="193"/>
      <c r="P166" s="193"/>
      <c r="Q166" s="193"/>
      <c r="R166" s="193"/>
      <c r="S166" s="193"/>
      <c r="T166" s="90"/>
      <c r="U166" s="95" t="str">
        <f t="shared" si="114"/>
        <v>Type_2</v>
      </c>
      <c r="V166" s="254"/>
      <c r="W166" s="255" t="e">
        <f t="shared" ca="1" si="115"/>
        <v>#N/A</v>
      </c>
      <c r="X166" s="255"/>
      <c r="Y166" s="47" t="e">
        <f t="shared" ca="1" si="116"/>
        <v>#N/A</v>
      </c>
      <c r="Z166" s="47" t="e">
        <f t="shared" ca="1" si="117"/>
        <v>#N/A</v>
      </c>
      <c r="AA166" s="47"/>
      <c r="AB166" s="82" t="str">
        <f t="shared" si="103"/>
        <v>he</v>
      </c>
      <c r="AC166" s="82" t="str">
        <f t="shared" si="104"/>
        <v>He</v>
      </c>
      <c r="AD166" s="82" t="str">
        <f t="shared" si="105"/>
        <v>his</v>
      </c>
      <c r="AE166" s="83" t="str">
        <f t="shared" si="106"/>
        <v>His</v>
      </c>
      <c r="AF166" s="94"/>
      <c r="AG166" s="94"/>
      <c r="AH166" s="191" t="s">
        <v>26</v>
      </c>
      <c r="AI166" s="84" t="e">
        <f>HLOOKUP(Report!AH166,Person!$H$2:$L$3,2,FALSE)</f>
        <v>#N/A</v>
      </c>
      <c r="AJ166" s="85" t="e">
        <f t="shared" ca="1" si="118"/>
        <v>#N/A</v>
      </c>
      <c r="AK166" s="86" t="e">
        <f ca="1">IF(AH166=0,"",AJ166+VLOOKUP(AH166,Code!$B$2:$C$6,2,FALSE))</f>
        <v>#N/A</v>
      </c>
      <c r="AL166" s="143" t="e">
        <f ca="1">IF(AH166=0,"",IF(I166="F",G166&amp;" "&amp;VLOOKUP(AK166,Person!D:I,2,FALSE),G166&amp;" "&amp;VLOOKUP(AK166,Person!D:I,4,FALSE)))</f>
        <v>#N/A</v>
      </c>
      <c r="AM166" s="89"/>
      <c r="AN166" s="89"/>
      <c r="AO166" s="89"/>
      <c r="AP166" s="89"/>
      <c r="AQ166" s="89"/>
      <c r="AR166" s="89"/>
      <c r="AS166" s="88"/>
      <c r="AT166" s="189">
        <v>2</v>
      </c>
      <c r="AU166" s="147" t="str">
        <f>VLOOKUP(AT166,Code!$B$51:$D$55,2,FALSE)</f>
        <v>Behaviour_1</v>
      </c>
      <c r="AV166" s="88">
        <f ca="1">RANDBETWEEN(1,VLOOKUP(AT166,Code!$B$51:$D$55,3,FALSE))</f>
        <v>2</v>
      </c>
      <c r="AW166" s="89"/>
      <c r="AX166" s="143" t="str">
        <f t="shared" ca="1" si="107"/>
        <v xml:space="preserve"> He shows good citizenship by assisting other students to correct their work. This demonstrates secure subject understanding.</v>
      </c>
      <c r="AY166" s="88"/>
      <c r="AZ166" s="88"/>
      <c r="BA166" s="188" t="s">
        <v>26</v>
      </c>
      <c r="BB166" s="84" t="e">
        <f>HLOOKUP(Report!BA166,Homework!$I$2:$L$3,2,FALSE)</f>
        <v>#N/A</v>
      </c>
      <c r="BC166" s="85" t="e">
        <f t="shared" ca="1" si="119"/>
        <v>#N/A</v>
      </c>
      <c r="BD166" s="86" t="e">
        <f ca="1">IF(BA166=0,"",BC166+VLOOKUP(BA166,Code!$B$2:$C$6,2,FALSE))</f>
        <v>#N/A</v>
      </c>
      <c r="BE166" s="86" t="e">
        <f ca="1">IF(AND(VLOOKUP(BD166,Homework!D:J,2,FALSE)="'s ",RIGHT(G166,1)="s"),"' ",IF(VLOOKUP(BD166,Homework!D:J,2,FALSE)="'s ","'s "," "))</f>
        <v>#N/A</v>
      </c>
      <c r="BF166" s="87" t="e">
        <f ca="1">IF(BA166=0,"",IF(I166="F"," "&amp;G166&amp;BE166&amp;VLOOKUP(BD166,Homework!D:J,3,FALSE)," "&amp;G166&amp;BE166&amp;VLOOKUP(BD166,Homework!D:J,5,FALSE)))</f>
        <v>#N/A</v>
      </c>
      <c r="BG166" s="87"/>
      <c r="BH166" s="87"/>
      <c r="BI166" s="87"/>
      <c r="BJ166" s="87"/>
      <c r="BK166" s="87"/>
      <c r="BL166" s="87"/>
      <c r="BM166" s="88"/>
      <c r="BN166" s="88"/>
      <c r="BO166" s="184" t="s">
        <v>26</v>
      </c>
      <c r="BP166" s="185" t="e">
        <f>VLOOKUP(BO166,Code!$B$45:$D$48,2,FALSE)</f>
        <v>#N/A</v>
      </c>
      <c r="BQ166" s="186" t="e">
        <f>VLOOKUP(BO166,Code!$B$45:$D$48,3,FALSE)</f>
        <v>#N/A</v>
      </c>
      <c r="BR166" s="186" t="e">
        <f t="shared" ca="1" si="120"/>
        <v>#N/A</v>
      </c>
      <c r="BS166" s="186"/>
      <c r="BT166" s="187" t="s">
        <v>219</v>
      </c>
      <c r="BU166" s="187" t="s">
        <v>220</v>
      </c>
      <c r="BV166" s="187" t="s">
        <v>225</v>
      </c>
      <c r="BW166" s="195"/>
      <c r="BX166" s="195"/>
      <c r="BY166" s="157" t="str">
        <f t="shared" ca="1" si="121"/>
        <v/>
      </c>
      <c r="BZ166" s="157" t="str">
        <f t="shared" ca="1" si="122"/>
        <v/>
      </c>
      <c r="CA166" s="132" t="str">
        <f t="shared" ca="1" si="108"/>
        <v xml:space="preserve"> </v>
      </c>
      <c r="CB166" s="88"/>
      <c r="CC166" s="124">
        <v>158</v>
      </c>
      <c r="CD166" s="125" t="e">
        <f>HLOOKUP(Report!CC166,Behaviour!$H$2:$K$3,2,FALSE)</f>
        <v>#N/A</v>
      </c>
      <c r="CE166" s="126" t="e">
        <f t="shared" ca="1" si="123"/>
        <v>#N/A</v>
      </c>
      <c r="CF166" s="127" t="e">
        <f ca="1">CE166+VLOOKUP(CC166,Code!$B$2:$C$6,2,FALSE)</f>
        <v>#N/A</v>
      </c>
      <c r="CG166" s="128" t="e">
        <f ca="1">IF(CC166=0,"",IF(I166="F",AC166&amp;" "&amp;VLOOKUP(CF166,Behaviour!D:I,2,FALSE)&amp;" ",AC166&amp;" "&amp;VLOOKUP(CF166,Behaviour!D:I,4,FALSE)&amp;" "))</f>
        <v>#N/A</v>
      </c>
      <c r="CH166" s="89"/>
      <c r="CI166" s="89"/>
      <c r="CJ166" s="266" t="s">
        <v>26</v>
      </c>
      <c r="CK166" s="266"/>
      <c r="CL166" s="89" t="e">
        <f>IF(CJ166=0,"",VLOOKUP(CJ166,Code!$B$59:$D$61,2,FALSE))</f>
        <v>#N/A</v>
      </c>
      <c r="CM166" s="89" t="e">
        <f>IF(CJ166=0,"",VLOOKUP(CJ166,Code!$B$59:$D$61,3,FALSE))</f>
        <v>#N/A</v>
      </c>
      <c r="CN166" s="89" t="e">
        <f t="shared" ca="1" si="124"/>
        <v>#N/A</v>
      </c>
      <c r="CO166" s="89" t="e">
        <f t="shared" ca="1" si="109"/>
        <v>#N/A</v>
      </c>
      <c r="CP166" s="89" t="e">
        <f t="shared" ca="1" si="110"/>
        <v>#N/A</v>
      </c>
      <c r="CQ166" s="89" t="e">
        <f t="shared" ca="1" si="125"/>
        <v>#N/A</v>
      </c>
      <c r="CR166" s="89" t="str">
        <f t="shared" ca="1" si="126"/>
        <v/>
      </c>
      <c r="CS166" s="89"/>
      <c r="CT166" s="89"/>
      <c r="CU166" s="89" t="str">
        <f t="shared" ca="1" si="127"/>
        <v/>
      </c>
      <c r="CV166" s="89"/>
      <c r="CW166" s="89"/>
      <c r="CX166" s="183" t="str">
        <f t="shared" ca="1" si="128"/>
        <v/>
      </c>
      <c r="CY166" s="22" t="e">
        <f t="shared" ca="1" si="129"/>
        <v>#VALUE!</v>
      </c>
      <c r="CZ166" s="22"/>
      <c r="DA166" s="22"/>
      <c r="DB166" s="182" t="s">
        <v>26</v>
      </c>
      <c r="DC166" s="108" t="e">
        <f t="shared" ca="1" si="130"/>
        <v>#VALUE!</v>
      </c>
      <c r="DD166" s="112" t="e">
        <f ca="1">VLOOKUP(Report!DC166,Code!$B$24:$C$32,2,FALSE)</f>
        <v>#VALUE!</v>
      </c>
      <c r="DE166" s="108" t="e">
        <f ca="1">VLOOKUP(Report!DC166,Code!$B$24:$D$32,3,FALSE)</f>
        <v>#VALUE!</v>
      </c>
      <c r="DF166" s="108" t="e">
        <f t="shared" ca="1" si="131"/>
        <v>#VALUE!</v>
      </c>
      <c r="DG166" s="108" t="e">
        <f t="shared" ca="1" si="111"/>
        <v>#VALUE!</v>
      </c>
      <c r="DH166" s="169" t="e">
        <f t="shared" ca="1" si="112"/>
        <v>#VALUE!</v>
      </c>
      <c r="DI166" s="170"/>
      <c r="DJ166" s="170"/>
      <c r="DK166" s="170"/>
      <c r="DL166" s="170"/>
      <c r="DM166" s="88"/>
      <c r="DN166" s="88"/>
      <c r="DO166" s="177" t="s">
        <v>26</v>
      </c>
      <c r="DP166" s="178" t="e">
        <f>VLOOKUP(Report!DO166,Code!$B$40:$D$42,2,FALSE)</f>
        <v>#N/A</v>
      </c>
      <c r="DQ166" s="179" t="e">
        <f>VLOOKUP(Report!DO166,Code!$B$40:$D$42,3,FALSE)</f>
        <v>#N/A</v>
      </c>
      <c r="DR166" s="180" t="e">
        <f t="shared" ca="1" si="132"/>
        <v>#N/A</v>
      </c>
      <c r="DS166" s="221"/>
      <c r="DT166" s="222" t="e">
        <f t="shared" ca="1" si="133"/>
        <v>#N/A</v>
      </c>
      <c r="DU166" s="181" t="s">
        <v>208</v>
      </c>
      <c r="DV166" s="181" t="s">
        <v>123</v>
      </c>
      <c r="DW166" s="181" t="s">
        <v>165</v>
      </c>
      <c r="DX166" s="115" t="str">
        <f t="shared" si="134"/>
        <v/>
      </c>
      <c r="DY166" s="115"/>
      <c r="DZ166" s="115"/>
      <c r="EA166" s="115"/>
      <c r="EB166" s="98"/>
      <c r="EC166" s="98" t="str">
        <f t="shared" si="113"/>
        <v/>
      </c>
      <c r="ED166" s="192" t="str">
        <f t="shared" si="135"/>
        <v/>
      </c>
    </row>
    <row r="167" spans="7:134" s="223" customFormat="1" ht="115.5" hidden="1" customHeight="1" thickTop="1" thickBot="1" x14ac:dyDescent="0.45">
      <c r="G167" s="199"/>
      <c r="H167" s="238"/>
      <c r="I167" s="190"/>
      <c r="J167" s="193"/>
      <c r="K167" s="193"/>
      <c r="L167" s="193"/>
      <c r="M167" s="193"/>
      <c r="N167" s="193"/>
      <c r="O167" s="193"/>
      <c r="P167" s="193"/>
      <c r="Q167" s="193"/>
      <c r="R167" s="193"/>
      <c r="S167" s="193"/>
      <c r="T167" s="90"/>
      <c r="U167" s="95" t="str">
        <f t="shared" si="114"/>
        <v>Type_2</v>
      </c>
      <c r="V167" s="254"/>
      <c r="W167" s="255" t="e">
        <f t="shared" ca="1" si="115"/>
        <v>#N/A</v>
      </c>
      <c r="X167" s="255"/>
      <c r="Y167" s="47" t="e">
        <f t="shared" ca="1" si="116"/>
        <v>#N/A</v>
      </c>
      <c r="Z167" s="47" t="e">
        <f t="shared" ca="1" si="117"/>
        <v>#N/A</v>
      </c>
      <c r="AA167" s="47"/>
      <c r="AB167" s="82" t="str">
        <f t="shared" si="103"/>
        <v>he</v>
      </c>
      <c r="AC167" s="82" t="str">
        <f t="shared" si="104"/>
        <v>He</v>
      </c>
      <c r="AD167" s="82" t="str">
        <f t="shared" si="105"/>
        <v>his</v>
      </c>
      <c r="AE167" s="83" t="str">
        <f t="shared" si="106"/>
        <v>His</v>
      </c>
      <c r="AF167" s="94"/>
      <c r="AG167" s="94"/>
      <c r="AH167" s="191" t="s">
        <v>26</v>
      </c>
      <c r="AI167" s="84" t="e">
        <f>HLOOKUP(Report!AH167,Person!$H$2:$L$3,2,FALSE)</f>
        <v>#N/A</v>
      </c>
      <c r="AJ167" s="85" t="e">
        <f t="shared" ca="1" si="118"/>
        <v>#N/A</v>
      </c>
      <c r="AK167" s="86" t="e">
        <f ca="1">IF(AH167=0,"",AJ167+VLOOKUP(AH167,Code!$B$2:$C$6,2,FALSE))</f>
        <v>#N/A</v>
      </c>
      <c r="AL167" s="143" t="e">
        <f ca="1">IF(AH167=0,"",IF(I167="F",G167&amp;" "&amp;VLOOKUP(AK167,Person!D:I,2,FALSE),G167&amp;" "&amp;VLOOKUP(AK167,Person!D:I,4,FALSE)))</f>
        <v>#N/A</v>
      </c>
      <c r="AM167" s="89"/>
      <c r="AN167" s="89"/>
      <c r="AO167" s="89"/>
      <c r="AP167" s="89"/>
      <c r="AQ167" s="89"/>
      <c r="AR167" s="89"/>
      <c r="AS167" s="88"/>
      <c r="AT167" s="189">
        <v>2</v>
      </c>
      <c r="AU167" s="147" t="str">
        <f>VLOOKUP(AT167,Code!$B$51:$D$55,2,FALSE)</f>
        <v>Behaviour_1</v>
      </c>
      <c r="AV167" s="88">
        <f ca="1">RANDBETWEEN(1,VLOOKUP(AT167,Code!$B$51:$D$55,3,FALSE))</f>
        <v>3</v>
      </c>
      <c r="AW167" s="89"/>
      <c r="AX167" s="143" t="str">
        <f t="shared" ca="1" si="107"/>
        <v xml:space="preserve"> He shows good citizenship by assisting other students find errors in their work. This demonstrates secure subject understanding.</v>
      </c>
      <c r="AY167" s="88"/>
      <c r="AZ167" s="88"/>
      <c r="BA167" s="188" t="s">
        <v>26</v>
      </c>
      <c r="BB167" s="84" t="e">
        <f>HLOOKUP(Report!BA167,Homework!$I$2:$L$3,2,FALSE)</f>
        <v>#N/A</v>
      </c>
      <c r="BC167" s="85" t="e">
        <f t="shared" ca="1" si="119"/>
        <v>#N/A</v>
      </c>
      <c r="BD167" s="86" t="e">
        <f ca="1">IF(BA167=0,"",BC167+VLOOKUP(BA167,Code!$B$2:$C$6,2,FALSE))</f>
        <v>#N/A</v>
      </c>
      <c r="BE167" s="86" t="e">
        <f ca="1">IF(AND(VLOOKUP(BD167,Homework!D:J,2,FALSE)="'s ",RIGHT(G167,1)="s"),"' ",IF(VLOOKUP(BD167,Homework!D:J,2,FALSE)="'s ","'s "," "))</f>
        <v>#N/A</v>
      </c>
      <c r="BF167" s="87" t="e">
        <f ca="1">IF(BA167=0,"",IF(I167="F"," "&amp;G167&amp;BE167&amp;VLOOKUP(BD167,Homework!D:J,3,FALSE)," "&amp;G167&amp;BE167&amp;VLOOKUP(BD167,Homework!D:J,5,FALSE)))</f>
        <v>#N/A</v>
      </c>
      <c r="BG167" s="87"/>
      <c r="BH167" s="87"/>
      <c r="BI167" s="87"/>
      <c r="BJ167" s="87"/>
      <c r="BK167" s="87"/>
      <c r="BL167" s="87"/>
      <c r="BM167" s="88"/>
      <c r="BN167" s="88"/>
      <c r="BO167" s="184" t="s">
        <v>26</v>
      </c>
      <c r="BP167" s="185" t="e">
        <f>VLOOKUP(BO167,Code!$B$45:$D$48,2,FALSE)</f>
        <v>#N/A</v>
      </c>
      <c r="BQ167" s="186" t="e">
        <f>VLOOKUP(BO167,Code!$B$45:$D$48,3,FALSE)</f>
        <v>#N/A</v>
      </c>
      <c r="BR167" s="186" t="e">
        <f t="shared" ca="1" si="120"/>
        <v>#N/A</v>
      </c>
      <c r="BS167" s="186"/>
      <c r="BT167" s="187" t="s">
        <v>219</v>
      </c>
      <c r="BU167" s="187" t="s">
        <v>220</v>
      </c>
      <c r="BV167" s="187" t="s">
        <v>225</v>
      </c>
      <c r="BW167" s="195"/>
      <c r="BX167" s="195"/>
      <c r="BY167" s="157" t="str">
        <f t="shared" ca="1" si="121"/>
        <v/>
      </c>
      <c r="BZ167" s="157" t="str">
        <f t="shared" ca="1" si="122"/>
        <v/>
      </c>
      <c r="CA167" s="132" t="str">
        <f t="shared" ca="1" si="108"/>
        <v xml:space="preserve"> </v>
      </c>
      <c r="CB167" s="88"/>
      <c r="CC167" s="124">
        <v>159</v>
      </c>
      <c r="CD167" s="125" t="e">
        <f>HLOOKUP(Report!CC167,Behaviour!$H$2:$K$3,2,FALSE)</f>
        <v>#N/A</v>
      </c>
      <c r="CE167" s="126" t="e">
        <f t="shared" ca="1" si="123"/>
        <v>#N/A</v>
      </c>
      <c r="CF167" s="127" t="e">
        <f ca="1">CE167+VLOOKUP(CC167,Code!$B$2:$C$6,2,FALSE)</f>
        <v>#N/A</v>
      </c>
      <c r="CG167" s="128" t="e">
        <f ca="1">IF(CC167=0,"",IF(I167="F",AC167&amp;" "&amp;VLOOKUP(CF167,Behaviour!D:I,2,FALSE)&amp;" ",AC167&amp;" "&amp;VLOOKUP(CF167,Behaviour!D:I,4,FALSE)&amp;" "))</f>
        <v>#N/A</v>
      </c>
      <c r="CH167" s="89"/>
      <c r="CI167" s="89"/>
      <c r="CJ167" s="266" t="s">
        <v>26</v>
      </c>
      <c r="CK167" s="266"/>
      <c r="CL167" s="89" t="e">
        <f>IF(CJ167=0,"",VLOOKUP(CJ167,Code!$B$59:$D$61,2,FALSE))</f>
        <v>#N/A</v>
      </c>
      <c r="CM167" s="89" t="e">
        <f>IF(CJ167=0,"",VLOOKUP(CJ167,Code!$B$59:$D$61,3,FALSE))</f>
        <v>#N/A</v>
      </c>
      <c r="CN167" s="89" t="e">
        <f t="shared" ca="1" si="124"/>
        <v>#N/A</v>
      </c>
      <c r="CO167" s="89" t="e">
        <f t="shared" ca="1" si="109"/>
        <v>#N/A</v>
      </c>
      <c r="CP167" s="89" t="e">
        <f t="shared" ca="1" si="110"/>
        <v>#N/A</v>
      </c>
      <c r="CQ167" s="89" t="e">
        <f t="shared" ca="1" si="125"/>
        <v>#N/A</v>
      </c>
      <c r="CR167" s="89" t="str">
        <f t="shared" ca="1" si="126"/>
        <v/>
      </c>
      <c r="CS167" s="89"/>
      <c r="CT167" s="89"/>
      <c r="CU167" s="89" t="str">
        <f t="shared" ca="1" si="127"/>
        <v/>
      </c>
      <c r="CV167" s="89"/>
      <c r="CW167" s="89"/>
      <c r="CX167" s="183" t="str">
        <f t="shared" ca="1" si="128"/>
        <v/>
      </c>
      <c r="CY167" s="22" t="e">
        <f t="shared" ca="1" si="129"/>
        <v>#VALUE!</v>
      </c>
      <c r="CZ167" s="22"/>
      <c r="DA167" s="22"/>
      <c r="DB167" s="182" t="s">
        <v>26</v>
      </c>
      <c r="DC167" s="108" t="e">
        <f t="shared" ca="1" si="130"/>
        <v>#VALUE!</v>
      </c>
      <c r="DD167" s="112" t="e">
        <f ca="1">VLOOKUP(Report!DC167,Code!$B$24:$C$32,2,FALSE)</f>
        <v>#VALUE!</v>
      </c>
      <c r="DE167" s="108" t="e">
        <f ca="1">VLOOKUP(Report!DC167,Code!$B$24:$D$32,3,FALSE)</f>
        <v>#VALUE!</v>
      </c>
      <c r="DF167" s="108" t="e">
        <f t="shared" ca="1" si="131"/>
        <v>#VALUE!</v>
      </c>
      <c r="DG167" s="108" t="e">
        <f t="shared" ca="1" si="111"/>
        <v>#VALUE!</v>
      </c>
      <c r="DH167" s="169" t="e">
        <f t="shared" ca="1" si="112"/>
        <v>#VALUE!</v>
      </c>
      <c r="DI167" s="170"/>
      <c r="DJ167" s="170"/>
      <c r="DK167" s="170"/>
      <c r="DL167" s="170"/>
      <c r="DM167" s="88"/>
      <c r="DN167" s="88"/>
      <c r="DO167" s="177" t="s">
        <v>26</v>
      </c>
      <c r="DP167" s="178" t="e">
        <f>VLOOKUP(Report!DO167,Code!$B$40:$D$42,2,FALSE)</f>
        <v>#N/A</v>
      </c>
      <c r="DQ167" s="179" t="e">
        <f>VLOOKUP(Report!DO167,Code!$B$40:$D$42,3,FALSE)</f>
        <v>#N/A</v>
      </c>
      <c r="DR167" s="180" t="e">
        <f t="shared" ca="1" si="132"/>
        <v>#N/A</v>
      </c>
      <c r="DS167" s="221"/>
      <c r="DT167" s="222" t="e">
        <f t="shared" ca="1" si="133"/>
        <v>#N/A</v>
      </c>
      <c r="DU167" s="181" t="s">
        <v>208</v>
      </c>
      <c r="DV167" s="181" t="s">
        <v>123</v>
      </c>
      <c r="DW167" s="181" t="s">
        <v>165</v>
      </c>
      <c r="DX167" s="115" t="str">
        <f t="shared" si="134"/>
        <v/>
      </c>
      <c r="DY167" s="115"/>
      <c r="DZ167" s="115"/>
      <c r="EA167" s="115"/>
      <c r="EB167" s="98"/>
      <c r="EC167" s="98" t="str">
        <f t="shared" si="113"/>
        <v/>
      </c>
      <c r="ED167" s="192" t="str">
        <f t="shared" si="135"/>
        <v/>
      </c>
    </row>
    <row r="168" spans="7:134" s="223" customFormat="1" ht="115.5" hidden="1" customHeight="1" thickTop="1" thickBot="1" x14ac:dyDescent="0.45">
      <c r="G168" s="199"/>
      <c r="H168" s="238"/>
      <c r="I168" s="190"/>
      <c r="J168" s="193"/>
      <c r="K168" s="193"/>
      <c r="L168" s="193"/>
      <c r="M168" s="193"/>
      <c r="N168" s="193"/>
      <c r="O168" s="193"/>
      <c r="P168" s="193"/>
      <c r="Q168" s="193"/>
      <c r="R168" s="193"/>
      <c r="S168" s="193"/>
      <c r="T168" s="90"/>
      <c r="U168" s="95" t="str">
        <f t="shared" si="114"/>
        <v>Type_2</v>
      </c>
      <c r="V168" s="254"/>
      <c r="W168" s="255" t="e">
        <f t="shared" ca="1" si="115"/>
        <v>#N/A</v>
      </c>
      <c r="X168" s="255"/>
      <c r="Y168" s="47" t="e">
        <f t="shared" ca="1" si="116"/>
        <v>#N/A</v>
      </c>
      <c r="Z168" s="47" t="e">
        <f t="shared" ca="1" si="117"/>
        <v>#N/A</v>
      </c>
      <c r="AA168" s="47"/>
      <c r="AB168" s="82" t="str">
        <f t="shared" si="103"/>
        <v>he</v>
      </c>
      <c r="AC168" s="82" t="str">
        <f t="shared" si="104"/>
        <v>He</v>
      </c>
      <c r="AD168" s="82" t="str">
        <f t="shared" si="105"/>
        <v>his</v>
      </c>
      <c r="AE168" s="83" t="str">
        <f t="shared" si="106"/>
        <v>His</v>
      </c>
      <c r="AF168" s="94"/>
      <c r="AG168" s="94"/>
      <c r="AH168" s="191" t="s">
        <v>26</v>
      </c>
      <c r="AI168" s="84" t="e">
        <f>HLOOKUP(Report!AH168,Person!$H$2:$L$3,2,FALSE)</f>
        <v>#N/A</v>
      </c>
      <c r="AJ168" s="85" t="e">
        <f t="shared" ca="1" si="118"/>
        <v>#N/A</v>
      </c>
      <c r="AK168" s="86" t="e">
        <f ca="1">IF(AH168=0,"",AJ168+VLOOKUP(AH168,Code!$B$2:$C$6,2,FALSE))</f>
        <v>#N/A</v>
      </c>
      <c r="AL168" s="143" t="e">
        <f ca="1">IF(AH168=0,"",IF(I168="F",G168&amp;" "&amp;VLOOKUP(AK168,Person!D:I,2,FALSE),G168&amp;" "&amp;VLOOKUP(AK168,Person!D:I,4,FALSE)))</f>
        <v>#N/A</v>
      </c>
      <c r="AM168" s="89"/>
      <c r="AN168" s="89"/>
      <c r="AO168" s="89"/>
      <c r="AP168" s="89"/>
      <c r="AQ168" s="89"/>
      <c r="AR168" s="89"/>
      <c r="AS168" s="88"/>
      <c r="AT168" s="189">
        <v>2</v>
      </c>
      <c r="AU168" s="147" t="str">
        <f>VLOOKUP(AT168,Code!$B$51:$D$55,2,FALSE)</f>
        <v>Behaviour_1</v>
      </c>
      <c r="AV168" s="88">
        <f ca="1">RANDBETWEEN(1,VLOOKUP(AT168,Code!$B$51:$D$55,3,FALSE))</f>
        <v>1</v>
      </c>
      <c r="AW168" s="89"/>
      <c r="AX168" s="143" t="str">
        <f t="shared" ca="1" si="107"/>
        <v xml:space="preserve"> He is always willing to help a classmate who has been unable to grasp a concept as quickly as himself. This demonstrates secure subject understanding.</v>
      </c>
      <c r="AY168" s="88"/>
      <c r="AZ168" s="88"/>
      <c r="BA168" s="188" t="s">
        <v>26</v>
      </c>
      <c r="BB168" s="84" t="e">
        <f>HLOOKUP(Report!BA168,Homework!$I$2:$L$3,2,FALSE)</f>
        <v>#N/A</v>
      </c>
      <c r="BC168" s="85" t="e">
        <f t="shared" ca="1" si="119"/>
        <v>#N/A</v>
      </c>
      <c r="BD168" s="86" t="e">
        <f ca="1">IF(BA168=0,"",BC168+VLOOKUP(BA168,Code!$B$2:$C$6,2,FALSE))</f>
        <v>#N/A</v>
      </c>
      <c r="BE168" s="86" t="e">
        <f ca="1">IF(AND(VLOOKUP(BD168,Homework!D:J,2,FALSE)="'s ",RIGHT(G168,1)="s"),"' ",IF(VLOOKUP(BD168,Homework!D:J,2,FALSE)="'s ","'s "," "))</f>
        <v>#N/A</v>
      </c>
      <c r="BF168" s="87" t="e">
        <f ca="1">IF(BA168=0,"",IF(I168="F"," "&amp;G168&amp;BE168&amp;VLOOKUP(BD168,Homework!D:J,3,FALSE)," "&amp;G168&amp;BE168&amp;VLOOKUP(BD168,Homework!D:J,5,FALSE)))</f>
        <v>#N/A</v>
      </c>
      <c r="BG168" s="87"/>
      <c r="BH168" s="87"/>
      <c r="BI168" s="87"/>
      <c r="BJ168" s="87"/>
      <c r="BK168" s="87"/>
      <c r="BL168" s="87"/>
      <c r="BM168" s="88"/>
      <c r="BN168" s="88"/>
      <c r="BO168" s="184" t="s">
        <v>26</v>
      </c>
      <c r="BP168" s="185" t="e">
        <f>VLOOKUP(BO168,Code!$B$45:$D$48,2,FALSE)</f>
        <v>#N/A</v>
      </c>
      <c r="BQ168" s="186" t="e">
        <f>VLOOKUP(BO168,Code!$B$45:$D$48,3,FALSE)</f>
        <v>#N/A</v>
      </c>
      <c r="BR168" s="186" t="e">
        <f t="shared" ca="1" si="120"/>
        <v>#N/A</v>
      </c>
      <c r="BS168" s="186"/>
      <c r="BT168" s="187" t="s">
        <v>219</v>
      </c>
      <c r="BU168" s="187" t="s">
        <v>220</v>
      </c>
      <c r="BV168" s="187" t="s">
        <v>225</v>
      </c>
      <c r="BW168" s="195"/>
      <c r="BX168" s="195"/>
      <c r="BY168" s="157" t="str">
        <f t="shared" ca="1" si="121"/>
        <v/>
      </c>
      <c r="BZ168" s="157" t="str">
        <f t="shared" ca="1" si="122"/>
        <v/>
      </c>
      <c r="CA168" s="132" t="str">
        <f t="shared" ca="1" si="108"/>
        <v xml:space="preserve"> </v>
      </c>
      <c r="CB168" s="88"/>
      <c r="CC168" s="124">
        <v>160</v>
      </c>
      <c r="CD168" s="125" t="e">
        <f>HLOOKUP(Report!CC168,Behaviour!$H$2:$K$3,2,FALSE)</f>
        <v>#N/A</v>
      </c>
      <c r="CE168" s="126" t="e">
        <f t="shared" ca="1" si="123"/>
        <v>#N/A</v>
      </c>
      <c r="CF168" s="127" t="e">
        <f ca="1">CE168+VLOOKUP(CC168,Code!$B$2:$C$6,2,FALSE)</f>
        <v>#N/A</v>
      </c>
      <c r="CG168" s="128" t="e">
        <f ca="1">IF(CC168=0,"",IF(I168="F",AC168&amp;" "&amp;VLOOKUP(CF168,Behaviour!D:I,2,FALSE)&amp;" ",AC168&amp;" "&amp;VLOOKUP(CF168,Behaviour!D:I,4,FALSE)&amp;" "))</f>
        <v>#N/A</v>
      </c>
      <c r="CH168" s="89"/>
      <c r="CI168" s="89"/>
      <c r="CJ168" s="266" t="s">
        <v>26</v>
      </c>
      <c r="CK168" s="266"/>
      <c r="CL168" s="89" t="e">
        <f>IF(CJ168=0,"",VLOOKUP(CJ168,Code!$B$59:$D$61,2,FALSE))</f>
        <v>#N/A</v>
      </c>
      <c r="CM168" s="89" t="e">
        <f>IF(CJ168=0,"",VLOOKUP(CJ168,Code!$B$59:$D$61,3,FALSE))</f>
        <v>#N/A</v>
      </c>
      <c r="CN168" s="89" t="e">
        <f t="shared" ca="1" si="124"/>
        <v>#N/A</v>
      </c>
      <c r="CO168" s="89" t="e">
        <f t="shared" ca="1" si="109"/>
        <v>#N/A</v>
      </c>
      <c r="CP168" s="89" t="e">
        <f t="shared" ca="1" si="110"/>
        <v>#N/A</v>
      </c>
      <c r="CQ168" s="89" t="e">
        <f t="shared" ca="1" si="125"/>
        <v>#N/A</v>
      </c>
      <c r="CR168" s="89" t="str">
        <f t="shared" ca="1" si="126"/>
        <v/>
      </c>
      <c r="CS168" s="89"/>
      <c r="CT168" s="89"/>
      <c r="CU168" s="89" t="str">
        <f t="shared" ca="1" si="127"/>
        <v/>
      </c>
      <c r="CV168" s="89"/>
      <c r="CW168" s="89"/>
      <c r="CX168" s="183" t="str">
        <f t="shared" ca="1" si="128"/>
        <v/>
      </c>
      <c r="CY168" s="22" t="e">
        <f t="shared" ca="1" si="129"/>
        <v>#VALUE!</v>
      </c>
      <c r="CZ168" s="22"/>
      <c r="DA168" s="22"/>
      <c r="DB168" s="182" t="s">
        <v>26</v>
      </c>
      <c r="DC168" s="108" t="e">
        <f t="shared" ca="1" si="130"/>
        <v>#VALUE!</v>
      </c>
      <c r="DD168" s="112" t="e">
        <f ca="1">VLOOKUP(Report!DC168,Code!$B$24:$C$32,2,FALSE)</f>
        <v>#VALUE!</v>
      </c>
      <c r="DE168" s="108" t="e">
        <f ca="1">VLOOKUP(Report!DC168,Code!$B$24:$D$32,3,FALSE)</f>
        <v>#VALUE!</v>
      </c>
      <c r="DF168" s="108" t="e">
        <f t="shared" ca="1" si="131"/>
        <v>#VALUE!</v>
      </c>
      <c r="DG168" s="108" t="e">
        <f t="shared" ca="1" si="111"/>
        <v>#VALUE!</v>
      </c>
      <c r="DH168" s="169" t="e">
        <f t="shared" ca="1" si="112"/>
        <v>#VALUE!</v>
      </c>
      <c r="DI168" s="170"/>
      <c r="DJ168" s="170"/>
      <c r="DK168" s="170"/>
      <c r="DL168" s="170"/>
      <c r="DM168" s="88"/>
      <c r="DN168" s="88"/>
      <c r="DO168" s="177" t="s">
        <v>26</v>
      </c>
      <c r="DP168" s="178" t="e">
        <f>VLOOKUP(Report!DO168,Code!$B$40:$D$42,2,FALSE)</f>
        <v>#N/A</v>
      </c>
      <c r="DQ168" s="179" t="e">
        <f>VLOOKUP(Report!DO168,Code!$B$40:$D$42,3,FALSE)</f>
        <v>#N/A</v>
      </c>
      <c r="DR168" s="180" t="e">
        <f t="shared" ca="1" si="132"/>
        <v>#N/A</v>
      </c>
      <c r="DS168" s="221"/>
      <c r="DT168" s="222" t="e">
        <f t="shared" ca="1" si="133"/>
        <v>#N/A</v>
      </c>
      <c r="DU168" s="181" t="s">
        <v>208</v>
      </c>
      <c r="DV168" s="181" t="s">
        <v>123</v>
      </c>
      <c r="DW168" s="181" t="s">
        <v>165</v>
      </c>
      <c r="DX168" s="115" t="str">
        <f t="shared" si="134"/>
        <v/>
      </c>
      <c r="DY168" s="115"/>
      <c r="DZ168" s="115"/>
      <c r="EA168" s="115"/>
      <c r="EB168" s="98"/>
      <c r="EC168" s="98" t="str">
        <f t="shared" si="113"/>
        <v/>
      </c>
      <c r="ED168" s="192" t="str">
        <f t="shared" si="135"/>
        <v/>
      </c>
    </row>
    <row r="169" spans="7:134" s="223" customFormat="1" ht="115.5" hidden="1" customHeight="1" thickTop="1" thickBot="1" x14ac:dyDescent="0.45">
      <c r="G169" s="199"/>
      <c r="H169" s="238"/>
      <c r="I169" s="190"/>
      <c r="J169" s="193"/>
      <c r="K169" s="193"/>
      <c r="L169" s="193"/>
      <c r="M169" s="193"/>
      <c r="N169" s="193"/>
      <c r="O169" s="193"/>
      <c r="P169" s="193"/>
      <c r="Q169" s="193"/>
      <c r="R169" s="193"/>
      <c r="S169" s="193"/>
      <c r="T169" s="90"/>
      <c r="U169" s="95" t="str">
        <f t="shared" si="114"/>
        <v>Type_2</v>
      </c>
      <c r="V169" s="254"/>
      <c r="W169" s="255" t="e">
        <f t="shared" ca="1" si="115"/>
        <v>#N/A</v>
      </c>
      <c r="X169" s="255"/>
      <c r="Y169" s="47" t="e">
        <f t="shared" ca="1" si="116"/>
        <v>#N/A</v>
      </c>
      <c r="Z169" s="47" t="e">
        <f t="shared" ca="1" si="117"/>
        <v>#N/A</v>
      </c>
      <c r="AA169" s="47"/>
      <c r="AB169" s="82" t="str">
        <f t="shared" ref="AB169:AB200" si="136">IF(I169="F","she","he")</f>
        <v>he</v>
      </c>
      <c r="AC169" s="82" t="str">
        <f t="shared" ref="AC169:AC200" si="137">IF(I169="F","She","He")</f>
        <v>He</v>
      </c>
      <c r="AD169" s="82" t="str">
        <f t="shared" ref="AD169:AD200" si="138">IF(I169="F","her","his")</f>
        <v>his</v>
      </c>
      <c r="AE169" s="83" t="str">
        <f t="shared" ref="AE169:AE200" si="139">IF(I169="F","Her","His")</f>
        <v>His</v>
      </c>
      <c r="AF169" s="94"/>
      <c r="AG169" s="94"/>
      <c r="AH169" s="191" t="s">
        <v>26</v>
      </c>
      <c r="AI169" s="84" t="e">
        <f>HLOOKUP(Report!AH169,Person!$H$2:$L$3,2,FALSE)</f>
        <v>#N/A</v>
      </c>
      <c r="AJ169" s="85" t="e">
        <f t="shared" ca="1" si="118"/>
        <v>#N/A</v>
      </c>
      <c r="AK169" s="86" t="e">
        <f ca="1">IF(AH169=0,"",AJ169+VLOOKUP(AH169,Code!$B$2:$C$6,2,FALSE))</f>
        <v>#N/A</v>
      </c>
      <c r="AL169" s="143" t="e">
        <f ca="1">IF(AH169=0,"",IF(I169="F",G169&amp;" "&amp;VLOOKUP(AK169,Person!D:I,2,FALSE),G169&amp;" "&amp;VLOOKUP(AK169,Person!D:I,4,FALSE)))</f>
        <v>#N/A</v>
      </c>
      <c r="AM169" s="89"/>
      <c r="AN169" s="89"/>
      <c r="AO169" s="89"/>
      <c r="AP169" s="89"/>
      <c r="AQ169" s="89"/>
      <c r="AR169" s="89"/>
      <c r="AS169" s="88"/>
      <c r="AT169" s="189">
        <v>2</v>
      </c>
      <c r="AU169" s="147" t="str">
        <f>VLOOKUP(AT169,Code!$B$51:$D$55,2,FALSE)</f>
        <v>Behaviour_1</v>
      </c>
      <c r="AV169" s="88">
        <f ca="1">RANDBETWEEN(1,VLOOKUP(AT169,Code!$B$51:$D$55,3,FALSE))</f>
        <v>2</v>
      </c>
      <c r="AW169" s="89"/>
      <c r="AX169" s="143" t="str">
        <f t="shared" ref="AX169:AX200" ca="1" si="140">IF(AT169=0,"",IF(I169="F"," "&amp;VLOOKUP(AV169,INDIRECT(AU169),2,FALSE)," "&amp;VLOOKUP(AV169,INDIRECT(AU169),4,FALSE)))</f>
        <v xml:space="preserve"> He shows good citizenship by assisting other students to correct their work. This demonstrates secure subject understanding.</v>
      </c>
      <c r="AY169" s="88"/>
      <c r="AZ169" s="88"/>
      <c r="BA169" s="188" t="s">
        <v>26</v>
      </c>
      <c r="BB169" s="84" t="e">
        <f>HLOOKUP(Report!BA169,Homework!$I$2:$L$3,2,FALSE)</f>
        <v>#N/A</v>
      </c>
      <c r="BC169" s="85" t="e">
        <f t="shared" ca="1" si="119"/>
        <v>#N/A</v>
      </c>
      <c r="BD169" s="86" t="e">
        <f ca="1">IF(BA169=0,"",BC169+VLOOKUP(BA169,Code!$B$2:$C$6,2,FALSE))</f>
        <v>#N/A</v>
      </c>
      <c r="BE169" s="86" t="e">
        <f ca="1">IF(AND(VLOOKUP(BD169,Homework!D:J,2,FALSE)="'s ",RIGHT(G169,1)="s"),"' ",IF(VLOOKUP(BD169,Homework!D:J,2,FALSE)="'s ","'s "," "))</f>
        <v>#N/A</v>
      </c>
      <c r="BF169" s="87" t="e">
        <f ca="1">IF(BA169=0,"",IF(I169="F"," "&amp;G169&amp;BE169&amp;VLOOKUP(BD169,Homework!D:J,3,FALSE)," "&amp;G169&amp;BE169&amp;VLOOKUP(BD169,Homework!D:J,5,FALSE)))</f>
        <v>#N/A</v>
      </c>
      <c r="BG169" s="87"/>
      <c r="BH169" s="87"/>
      <c r="BI169" s="87"/>
      <c r="BJ169" s="87"/>
      <c r="BK169" s="87"/>
      <c r="BL169" s="87"/>
      <c r="BM169" s="88"/>
      <c r="BN169" s="88"/>
      <c r="BO169" s="184" t="s">
        <v>26</v>
      </c>
      <c r="BP169" s="185" t="e">
        <f>VLOOKUP(BO169,Code!$B$45:$D$48,2,FALSE)</f>
        <v>#N/A</v>
      </c>
      <c r="BQ169" s="186" t="e">
        <f>VLOOKUP(BO169,Code!$B$45:$D$48,3,FALSE)</f>
        <v>#N/A</v>
      </c>
      <c r="BR169" s="186" t="e">
        <f t="shared" ca="1" si="120"/>
        <v>#N/A</v>
      </c>
      <c r="BS169" s="186"/>
      <c r="BT169" s="187" t="s">
        <v>219</v>
      </c>
      <c r="BU169" s="187" t="s">
        <v>220</v>
      </c>
      <c r="BV169" s="187" t="s">
        <v>225</v>
      </c>
      <c r="BW169" s="195"/>
      <c r="BX169" s="195"/>
      <c r="BY169" s="157" t="str">
        <f t="shared" ca="1" si="121"/>
        <v/>
      </c>
      <c r="BZ169" s="157" t="str">
        <f t="shared" ca="1" si="122"/>
        <v/>
      </c>
      <c r="CA169" s="132" t="str">
        <f t="shared" ref="CA169:CA200" ca="1" si="141">IF(BO169=0,"",IF(I169="F"," "&amp;BY169," "&amp;BZ169))</f>
        <v xml:space="preserve"> </v>
      </c>
      <c r="CB169" s="88"/>
      <c r="CC169" s="124">
        <v>161</v>
      </c>
      <c r="CD169" s="125" t="e">
        <f>HLOOKUP(Report!CC169,Behaviour!$H$2:$K$3,2,FALSE)</f>
        <v>#N/A</v>
      </c>
      <c r="CE169" s="126" t="e">
        <f t="shared" ca="1" si="123"/>
        <v>#N/A</v>
      </c>
      <c r="CF169" s="127" t="e">
        <f ca="1">CE169+VLOOKUP(CC169,Code!$B$2:$C$6,2,FALSE)</f>
        <v>#N/A</v>
      </c>
      <c r="CG169" s="128" t="e">
        <f ca="1">IF(CC169=0,"",IF(I169="F",AC169&amp;" "&amp;VLOOKUP(CF169,Behaviour!D:I,2,FALSE)&amp;" ",AC169&amp;" "&amp;VLOOKUP(CF169,Behaviour!D:I,4,FALSE)&amp;" "))</f>
        <v>#N/A</v>
      </c>
      <c r="CH169" s="89"/>
      <c r="CI169" s="89"/>
      <c r="CJ169" s="266" t="s">
        <v>26</v>
      </c>
      <c r="CK169" s="266"/>
      <c r="CL169" s="89" t="e">
        <f>IF(CJ169=0,"",VLOOKUP(CJ169,Code!$B$59:$D$61,2,FALSE))</f>
        <v>#N/A</v>
      </c>
      <c r="CM169" s="89" t="e">
        <f>IF(CJ169=0,"",VLOOKUP(CJ169,Code!$B$59:$D$61,3,FALSE))</f>
        <v>#N/A</v>
      </c>
      <c r="CN169" s="89" t="e">
        <f t="shared" ca="1" si="124"/>
        <v>#N/A</v>
      </c>
      <c r="CO169" s="89" t="e">
        <f t="shared" ref="CO169:CO200" ca="1" si="142">IF(I169="F",VLOOKUP(CN169,INDIRECT(CL169),2,FALSE),VLOOKUP(CN169,INDIRECT(CL169),5,FALSE))</f>
        <v>#N/A</v>
      </c>
      <c r="CP169" s="89" t="e">
        <f t="shared" ref="CP169:CP200" ca="1" si="143">IF(I169="F",VLOOKUP(CN169,INDIRECT(CL169),3,FALSE),VLOOKUP(CN169,INDIRECT(CL169),6,FALSE))</f>
        <v>#N/A</v>
      </c>
      <c r="CQ169" s="89" t="e">
        <f t="shared" ca="1" si="125"/>
        <v>#N/A</v>
      </c>
      <c r="CR169" s="89" t="str">
        <f t="shared" ca="1" si="126"/>
        <v/>
      </c>
      <c r="CS169" s="89"/>
      <c r="CT169" s="89"/>
      <c r="CU169" s="89" t="str">
        <f t="shared" ca="1" si="127"/>
        <v/>
      </c>
      <c r="CV169" s="89"/>
      <c r="CW169" s="89"/>
      <c r="CX169" s="183" t="str">
        <f t="shared" ca="1" si="128"/>
        <v/>
      </c>
      <c r="CY169" s="22" t="e">
        <f t="shared" ca="1" si="129"/>
        <v>#VALUE!</v>
      </c>
      <c r="CZ169" s="22"/>
      <c r="DA169" s="22"/>
      <c r="DB169" s="182" t="s">
        <v>26</v>
      </c>
      <c r="DC169" s="108" t="e">
        <f t="shared" ca="1" si="130"/>
        <v>#VALUE!</v>
      </c>
      <c r="DD169" s="112" t="e">
        <f ca="1">VLOOKUP(Report!DC169,Code!$B$24:$C$32,2,FALSE)</f>
        <v>#VALUE!</v>
      </c>
      <c r="DE169" s="108" t="e">
        <f ca="1">VLOOKUP(Report!DC169,Code!$B$24:$D$32,3,FALSE)</f>
        <v>#VALUE!</v>
      </c>
      <c r="DF169" s="108" t="e">
        <f t="shared" ca="1" si="131"/>
        <v>#VALUE!</v>
      </c>
      <c r="DG169" s="108" t="e">
        <f t="shared" ref="DG169:DG200" ca="1" si="144">IF(AND(VLOOKUP(DF169,INDIRECT(DD169),2,FALSE)="'s ",RIGHT(G169,1)="s"),"' ",IF(VLOOKUP(DF169,INDIRECT(DD169),2,FALSE)="'s ","'s ",""))</f>
        <v>#VALUE!</v>
      </c>
      <c r="DH169" s="169" t="e">
        <f t="shared" ref="DH169:DH200" ca="1" si="145">" "&amp;IF(DB169=0,"",IF(I169="F",G169&amp;DG169&amp;VLOOKUP(DF169,INDIRECT(DD169),3,FALSE),G169&amp;DG169&amp;VLOOKUP(DF169,INDIRECT(DD169),5,FALSE)))</f>
        <v>#VALUE!</v>
      </c>
      <c r="DI169" s="170"/>
      <c r="DJ169" s="170"/>
      <c r="DK169" s="170"/>
      <c r="DL169" s="170"/>
      <c r="DM169" s="88"/>
      <c r="DN169" s="88"/>
      <c r="DO169" s="177" t="s">
        <v>26</v>
      </c>
      <c r="DP169" s="178" t="e">
        <f>VLOOKUP(Report!DO169,Code!$B$40:$D$42,2,FALSE)</f>
        <v>#N/A</v>
      </c>
      <c r="DQ169" s="179" t="e">
        <f>VLOOKUP(Report!DO169,Code!$B$40:$D$42,3,FALSE)</f>
        <v>#N/A</v>
      </c>
      <c r="DR169" s="180" t="e">
        <f t="shared" ca="1" si="132"/>
        <v>#N/A</v>
      </c>
      <c r="DS169" s="221"/>
      <c r="DT169" s="222" t="e">
        <f t="shared" ca="1" si="133"/>
        <v>#N/A</v>
      </c>
      <c r="DU169" s="181" t="s">
        <v>208</v>
      </c>
      <c r="DV169" s="181" t="s">
        <v>123</v>
      </c>
      <c r="DW169" s="181" t="s">
        <v>165</v>
      </c>
      <c r="DX169" s="115" t="str">
        <f t="shared" si="134"/>
        <v/>
      </c>
      <c r="DY169" s="115"/>
      <c r="DZ169" s="115"/>
      <c r="EA169" s="115"/>
      <c r="EB169" s="98"/>
      <c r="EC169" s="98" t="str">
        <f t="shared" ref="EC169:EC200" si="146">IF(LEN(G169)&lt;1,"",IF(OR(I169="F",I169="M"),(IF(ISERROR(AL169&amp;AX169&amp;BF169&amp;CA169&amp;CR169&amp;DH169&amp;DX169),"",AL169&amp;AX169&amp;BF169&amp;CA169&amp;CR169&amp;DH169&amp;DX169)),""))</f>
        <v/>
      </c>
      <c r="ED169" s="192" t="str">
        <f t="shared" si="135"/>
        <v/>
      </c>
    </row>
    <row r="170" spans="7:134" s="223" customFormat="1" ht="115.5" hidden="1" customHeight="1" thickTop="1" thickBot="1" x14ac:dyDescent="0.45">
      <c r="G170" s="199"/>
      <c r="H170" s="238"/>
      <c r="I170" s="190"/>
      <c r="J170" s="193"/>
      <c r="K170" s="193"/>
      <c r="L170" s="193"/>
      <c r="M170" s="193"/>
      <c r="N170" s="193"/>
      <c r="O170" s="193"/>
      <c r="P170" s="193"/>
      <c r="Q170" s="193"/>
      <c r="R170" s="193"/>
      <c r="S170" s="193"/>
      <c r="T170" s="90"/>
      <c r="U170" s="95" t="str">
        <f t="shared" si="114"/>
        <v>Type_2</v>
      </c>
      <c r="V170" s="254"/>
      <c r="W170" s="255" t="e">
        <f t="shared" ca="1" si="115"/>
        <v>#N/A</v>
      </c>
      <c r="X170" s="255"/>
      <c r="Y170" s="47" t="e">
        <f t="shared" ca="1" si="116"/>
        <v>#N/A</v>
      </c>
      <c r="Z170" s="47" t="e">
        <f t="shared" ca="1" si="117"/>
        <v>#N/A</v>
      </c>
      <c r="AA170" s="47"/>
      <c r="AB170" s="82" t="str">
        <f t="shared" si="136"/>
        <v>he</v>
      </c>
      <c r="AC170" s="82" t="str">
        <f t="shared" si="137"/>
        <v>He</v>
      </c>
      <c r="AD170" s="82" t="str">
        <f t="shared" si="138"/>
        <v>his</v>
      </c>
      <c r="AE170" s="83" t="str">
        <f t="shared" si="139"/>
        <v>His</v>
      </c>
      <c r="AF170" s="94"/>
      <c r="AG170" s="94"/>
      <c r="AH170" s="191" t="s">
        <v>26</v>
      </c>
      <c r="AI170" s="84" t="e">
        <f>HLOOKUP(Report!AH170,Person!$H$2:$L$3,2,FALSE)</f>
        <v>#N/A</v>
      </c>
      <c r="AJ170" s="85" t="e">
        <f t="shared" ca="1" si="118"/>
        <v>#N/A</v>
      </c>
      <c r="AK170" s="86" t="e">
        <f ca="1">IF(AH170=0,"",AJ170+VLOOKUP(AH170,Code!$B$2:$C$6,2,FALSE))</f>
        <v>#N/A</v>
      </c>
      <c r="AL170" s="143" t="e">
        <f ca="1">IF(AH170=0,"",IF(I170="F",G170&amp;" "&amp;VLOOKUP(AK170,Person!D:I,2,FALSE),G170&amp;" "&amp;VLOOKUP(AK170,Person!D:I,4,FALSE)))</f>
        <v>#N/A</v>
      </c>
      <c r="AM170" s="89"/>
      <c r="AN170" s="89"/>
      <c r="AO170" s="89"/>
      <c r="AP170" s="89"/>
      <c r="AQ170" s="89"/>
      <c r="AR170" s="89"/>
      <c r="AS170" s="88"/>
      <c r="AT170" s="189">
        <v>2</v>
      </c>
      <c r="AU170" s="147" t="str">
        <f>VLOOKUP(AT170,Code!$B$51:$D$55,2,FALSE)</f>
        <v>Behaviour_1</v>
      </c>
      <c r="AV170" s="88">
        <f ca="1">RANDBETWEEN(1,VLOOKUP(AT170,Code!$B$51:$D$55,3,FALSE))</f>
        <v>1</v>
      </c>
      <c r="AW170" s="89"/>
      <c r="AX170" s="143" t="str">
        <f t="shared" ca="1" si="140"/>
        <v xml:space="preserve"> He is always willing to help a classmate who has been unable to grasp a concept as quickly as himself. This demonstrates secure subject understanding.</v>
      </c>
      <c r="AY170" s="88"/>
      <c r="AZ170" s="88"/>
      <c r="BA170" s="188" t="s">
        <v>26</v>
      </c>
      <c r="BB170" s="84" t="e">
        <f>HLOOKUP(Report!BA170,Homework!$I$2:$L$3,2,FALSE)</f>
        <v>#N/A</v>
      </c>
      <c r="BC170" s="85" t="e">
        <f t="shared" ca="1" si="119"/>
        <v>#N/A</v>
      </c>
      <c r="BD170" s="86" t="e">
        <f ca="1">IF(BA170=0,"",BC170+VLOOKUP(BA170,Code!$B$2:$C$6,2,FALSE))</f>
        <v>#N/A</v>
      </c>
      <c r="BE170" s="86" t="e">
        <f ca="1">IF(AND(VLOOKUP(BD170,Homework!D:J,2,FALSE)="'s ",RIGHT(G170,1)="s"),"' ",IF(VLOOKUP(BD170,Homework!D:J,2,FALSE)="'s ","'s "," "))</f>
        <v>#N/A</v>
      </c>
      <c r="BF170" s="87" t="e">
        <f ca="1">IF(BA170=0,"",IF(I170="F"," "&amp;G170&amp;BE170&amp;VLOOKUP(BD170,Homework!D:J,3,FALSE)," "&amp;G170&amp;BE170&amp;VLOOKUP(BD170,Homework!D:J,5,FALSE)))</f>
        <v>#N/A</v>
      </c>
      <c r="BG170" s="87"/>
      <c r="BH170" s="87"/>
      <c r="BI170" s="87"/>
      <c r="BJ170" s="87"/>
      <c r="BK170" s="87"/>
      <c r="BL170" s="87"/>
      <c r="BM170" s="88"/>
      <c r="BN170" s="88"/>
      <c r="BO170" s="184" t="s">
        <v>26</v>
      </c>
      <c r="BP170" s="185" t="e">
        <f>VLOOKUP(BO170,Code!$B$45:$D$48,2,FALSE)</f>
        <v>#N/A</v>
      </c>
      <c r="BQ170" s="186" t="e">
        <f>VLOOKUP(BO170,Code!$B$45:$D$48,3,FALSE)</f>
        <v>#N/A</v>
      </c>
      <c r="BR170" s="186" t="e">
        <f t="shared" ca="1" si="120"/>
        <v>#N/A</v>
      </c>
      <c r="BS170" s="186"/>
      <c r="BT170" s="187" t="s">
        <v>219</v>
      </c>
      <c r="BU170" s="187" t="s">
        <v>220</v>
      </c>
      <c r="BV170" s="187" t="s">
        <v>225</v>
      </c>
      <c r="BW170" s="195"/>
      <c r="BX170" s="195"/>
      <c r="BY170" s="157" t="str">
        <f t="shared" ca="1" si="121"/>
        <v/>
      </c>
      <c r="BZ170" s="157" t="str">
        <f t="shared" ca="1" si="122"/>
        <v/>
      </c>
      <c r="CA170" s="132" t="str">
        <f t="shared" ca="1" si="141"/>
        <v xml:space="preserve"> </v>
      </c>
      <c r="CB170" s="88"/>
      <c r="CC170" s="124">
        <v>162</v>
      </c>
      <c r="CD170" s="125" t="e">
        <f>HLOOKUP(Report!CC170,Behaviour!$H$2:$K$3,2,FALSE)</f>
        <v>#N/A</v>
      </c>
      <c r="CE170" s="126" t="e">
        <f t="shared" ca="1" si="123"/>
        <v>#N/A</v>
      </c>
      <c r="CF170" s="127" t="e">
        <f ca="1">CE170+VLOOKUP(CC170,Code!$B$2:$C$6,2,FALSE)</f>
        <v>#N/A</v>
      </c>
      <c r="CG170" s="128" t="e">
        <f ca="1">IF(CC170=0,"",IF(I170="F",AC170&amp;" "&amp;VLOOKUP(CF170,Behaviour!D:I,2,FALSE)&amp;" ",AC170&amp;" "&amp;VLOOKUP(CF170,Behaviour!D:I,4,FALSE)&amp;" "))</f>
        <v>#N/A</v>
      </c>
      <c r="CH170" s="89"/>
      <c r="CI170" s="89"/>
      <c r="CJ170" s="266" t="s">
        <v>26</v>
      </c>
      <c r="CK170" s="266"/>
      <c r="CL170" s="89" t="e">
        <f>IF(CJ170=0,"",VLOOKUP(CJ170,Code!$B$59:$D$61,2,FALSE))</f>
        <v>#N/A</v>
      </c>
      <c r="CM170" s="89" t="e">
        <f>IF(CJ170=0,"",VLOOKUP(CJ170,Code!$B$59:$D$61,3,FALSE))</f>
        <v>#N/A</v>
      </c>
      <c r="CN170" s="89" t="e">
        <f t="shared" ca="1" si="124"/>
        <v>#N/A</v>
      </c>
      <c r="CO170" s="89" t="e">
        <f t="shared" ca="1" si="142"/>
        <v>#N/A</v>
      </c>
      <c r="CP170" s="89" t="e">
        <f t="shared" ca="1" si="143"/>
        <v>#N/A</v>
      </c>
      <c r="CQ170" s="89" t="e">
        <f t="shared" ca="1" si="125"/>
        <v>#N/A</v>
      </c>
      <c r="CR170" s="89" t="str">
        <f t="shared" ca="1" si="126"/>
        <v/>
      </c>
      <c r="CS170" s="89"/>
      <c r="CT170" s="89"/>
      <c r="CU170" s="89" t="str">
        <f t="shared" ca="1" si="127"/>
        <v/>
      </c>
      <c r="CV170" s="89"/>
      <c r="CW170" s="89"/>
      <c r="CX170" s="183" t="str">
        <f t="shared" ca="1" si="128"/>
        <v/>
      </c>
      <c r="CY170" s="22" t="e">
        <f t="shared" ca="1" si="129"/>
        <v>#VALUE!</v>
      </c>
      <c r="CZ170" s="22"/>
      <c r="DA170" s="22"/>
      <c r="DB170" s="182" t="s">
        <v>26</v>
      </c>
      <c r="DC170" s="108" t="e">
        <f t="shared" ca="1" si="130"/>
        <v>#VALUE!</v>
      </c>
      <c r="DD170" s="112" t="e">
        <f ca="1">VLOOKUP(Report!DC170,Code!$B$24:$C$32,2,FALSE)</f>
        <v>#VALUE!</v>
      </c>
      <c r="DE170" s="108" t="e">
        <f ca="1">VLOOKUP(Report!DC170,Code!$B$24:$D$32,3,FALSE)</f>
        <v>#VALUE!</v>
      </c>
      <c r="DF170" s="108" t="e">
        <f t="shared" ca="1" si="131"/>
        <v>#VALUE!</v>
      </c>
      <c r="DG170" s="108" t="e">
        <f t="shared" ca="1" si="144"/>
        <v>#VALUE!</v>
      </c>
      <c r="DH170" s="169" t="e">
        <f t="shared" ca="1" si="145"/>
        <v>#VALUE!</v>
      </c>
      <c r="DI170" s="170"/>
      <c r="DJ170" s="170"/>
      <c r="DK170" s="170"/>
      <c r="DL170" s="170"/>
      <c r="DM170" s="88"/>
      <c r="DN170" s="88"/>
      <c r="DO170" s="177" t="s">
        <v>26</v>
      </c>
      <c r="DP170" s="178" t="e">
        <f>VLOOKUP(Report!DO170,Code!$B$40:$D$42,2,FALSE)</f>
        <v>#N/A</v>
      </c>
      <c r="DQ170" s="179" t="e">
        <f>VLOOKUP(Report!DO170,Code!$B$40:$D$42,3,FALSE)</f>
        <v>#N/A</v>
      </c>
      <c r="DR170" s="180" t="e">
        <f t="shared" ca="1" si="132"/>
        <v>#N/A</v>
      </c>
      <c r="DS170" s="221"/>
      <c r="DT170" s="222" t="e">
        <f t="shared" ca="1" si="133"/>
        <v>#N/A</v>
      </c>
      <c r="DU170" s="181" t="s">
        <v>208</v>
      </c>
      <c r="DV170" s="181" t="s">
        <v>123</v>
      </c>
      <c r="DW170" s="181" t="s">
        <v>165</v>
      </c>
      <c r="DX170" s="115" t="str">
        <f t="shared" si="134"/>
        <v/>
      </c>
      <c r="DY170" s="115"/>
      <c r="DZ170" s="115"/>
      <c r="EA170" s="115"/>
      <c r="EB170" s="98"/>
      <c r="EC170" s="98" t="str">
        <f t="shared" si="146"/>
        <v/>
      </c>
      <c r="ED170" s="192" t="str">
        <f t="shared" si="135"/>
        <v/>
      </c>
    </row>
    <row r="171" spans="7:134" s="223" customFormat="1" ht="115.5" hidden="1" customHeight="1" thickTop="1" thickBot="1" x14ac:dyDescent="0.45">
      <c r="G171" s="199"/>
      <c r="H171" s="238"/>
      <c r="I171" s="190"/>
      <c r="J171" s="193"/>
      <c r="K171" s="193"/>
      <c r="L171" s="193"/>
      <c r="M171" s="193"/>
      <c r="N171" s="193"/>
      <c r="O171" s="193"/>
      <c r="P171" s="193"/>
      <c r="Q171" s="193"/>
      <c r="R171" s="193"/>
      <c r="S171" s="193"/>
      <c r="T171" s="90"/>
      <c r="U171" s="95" t="str">
        <f t="shared" si="114"/>
        <v>Type_2</v>
      </c>
      <c r="V171" s="254"/>
      <c r="W171" s="255" t="e">
        <f t="shared" ca="1" si="115"/>
        <v>#N/A</v>
      </c>
      <c r="X171" s="255"/>
      <c r="Y171" s="47" t="e">
        <f t="shared" ca="1" si="116"/>
        <v>#N/A</v>
      </c>
      <c r="Z171" s="47" t="e">
        <f t="shared" ca="1" si="117"/>
        <v>#N/A</v>
      </c>
      <c r="AA171" s="47"/>
      <c r="AB171" s="82" t="str">
        <f t="shared" si="136"/>
        <v>he</v>
      </c>
      <c r="AC171" s="82" t="str">
        <f t="shared" si="137"/>
        <v>He</v>
      </c>
      <c r="AD171" s="82" t="str">
        <f t="shared" si="138"/>
        <v>his</v>
      </c>
      <c r="AE171" s="83" t="str">
        <f t="shared" si="139"/>
        <v>His</v>
      </c>
      <c r="AF171" s="94"/>
      <c r="AG171" s="94"/>
      <c r="AH171" s="191" t="s">
        <v>26</v>
      </c>
      <c r="AI171" s="84" t="e">
        <f>HLOOKUP(Report!AH171,Person!$H$2:$L$3,2,FALSE)</f>
        <v>#N/A</v>
      </c>
      <c r="AJ171" s="85" t="e">
        <f t="shared" ca="1" si="118"/>
        <v>#N/A</v>
      </c>
      <c r="AK171" s="86" t="e">
        <f ca="1">IF(AH171=0,"",AJ171+VLOOKUP(AH171,Code!$B$2:$C$6,2,FALSE))</f>
        <v>#N/A</v>
      </c>
      <c r="AL171" s="143" t="e">
        <f ca="1">IF(AH171=0,"",IF(I171="F",G171&amp;" "&amp;VLOOKUP(AK171,Person!D:I,2,FALSE),G171&amp;" "&amp;VLOOKUP(AK171,Person!D:I,4,FALSE)))</f>
        <v>#N/A</v>
      </c>
      <c r="AM171" s="89"/>
      <c r="AN171" s="89"/>
      <c r="AO171" s="89"/>
      <c r="AP171" s="89"/>
      <c r="AQ171" s="89"/>
      <c r="AR171" s="89"/>
      <c r="AS171" s="88"/>
      <c r="AT171" s="189">
        <v>2</v>
      </c>
      <c r="AU171" s="147" t="str">
        <f>VLOOKUP(AT171,Code!$B$51:$D$55,2,FALSE)</f>
        <v>Behaviour_1</v>
      </c>
      <c r="AV171" s="88">
        <f ca="1">RANDBETWEEN(1,VLOOKUP(AT171,Code!$B$51:$D$55,3,FALSE))</f>
        <v>2</v>
      </c>
      <c r="AW171" s="89"/>
      <c r="AX171" s="143" t="str">
        <f t="shared" ca="1" si="140"/>
        <v xml:space="preserve"> He shows good citizenship by assisting other students to correct their work. This demonstrates secure subject understanding.</v>
      </c>
      <c r="AY171" s="88"/>
      <c r="AZ171" s="88"/>
      <c r="BA171" s="188" t="s">
        <v>26</v>
      </c>
      <c r="BB171" s="84" t="e">
        <f>HLOOKUP(Report!BA171,Homework!$I$2:$L$3,2,FALSE)</f>
        <v>#N/A</v>
      </c>
      <c r="BC171" s="85" t="e">
        <f t="shared" ca="1" si="119"/>
        <v>#N/A</v>
      </c>
      <c r="BD171" s="86" t="e">
        <f ca="1">IF(BA171=0,"",BC171+VLOOKUP(BA171,Code!$B$2:$C$6,2,FALSE))</f>
        <v>#N/A</v>
      </c>
      <c r="BE171" s="86" t="e">
        <f ca="1">IF(AND(VLOOKUP(BD171,Homework!D:J,2,FALSE)="'s ",RIGHT(G171,1)="s"),"' ",IF(VLOOKUP(BD171,Homework!D:J,2,FALSE)="'s ","'s "," "))</f>
        <v>#N/A</v>
      </c>
      <c r="BF171" s="87" t="e">
        <f ca="1">IF(BA171=0,"",IF(I171="F"," "&amp;G171&amp;BE171&amp;VLOOKUP(BD171,Homework!D:J,3,FALSE)," "&amp;G171&amp;BE171&amp;VLOOKUP(BD171,Homework!D:J,5,FALSE)))</f>
        <v>#N/A</v>
      </c>
      <c r="BG171" s="87"/>
      <c r="BH171" s="87"/>
      <c r="BI171" s="87"/>
      <c r="BJ171" s="87"/>
      <c r="BK171" s="87"/>
      <c r="BL171" s="87"/>
      <c r="BM171" s="88"/>
      <c r="BN171" s="88"/>
      <c r="BO171" s="184" t="s">
        <v>26</v>
      </c>
      <c r="BP171" s="185" t="e">
        <f>VLOOKUP(BO171,Code!$B$45:$D$48,2,FALSE)</f>
        <v>#N/A</v>
      </c>
      <c r="BQ171" s="186" t="e">
        <f>VLOOKUP(BO171,Code!$B$45:$D$48,3,FALSE)</f>
        <v>#N/A</v>
      </c>
      <c r="BR171" s="186" t="e">
        <f t="shared" ca="1" si="120"/>
        <v>#N/A</v>
      </c>
      <c r="BS171" s="186"/>
      <c r="BT171" s="187" t="s">
        <v>219</v>
      </c>
      <c r="BU171" s="187" t="s">
        <v>220</v>
      </c>
      <c r="BV171" s="187" t="s">
        <v>225</v>
      </c>
      <c r="BW171" s="195"/>
      <c r="BX171" s="195"/>
      <c r="BY171" s="157" t="str">
        <f t="shared" ca="1" si="121"/>
        <v/>
      </c>
      <c r="BZ171" s="157" t="str">
        <f t="shared" ca="1" si="122"/>
        <v/>
      </c>
      <c r="CA171" s="132" t="str">
        <f t="shared" ca="1" si="141"/>
        <v xml:space="preserve"> </v>
      </c>
      <c r="CB171" s="88"/>
      <c r="CC171" s="124">
        <v>163</v>
      </c>
      <c r="CD171" s="125" t="e">
        <f>HLOOKUP(Report!CC171,Behaviour!$H$2:$K$3,2,FALSE)</f>
        <v>#N/A</v>
      </c>
      <c r="CE171" s="126" t="e">
        <f t="shared" ca="1" si="123"/>
        <v>#N/A</v>
      </c>
      <c r="CF171" s="127" t="e">
        <f ca="1">CE171+VLOOKUP(CC171,Code!$B$2:$C$6,2,FALSE)</f>
        <v>#N/A</v>
      </c>
      <c r="CG171" s="128" t="e">
        <f ca="1">IF(CC171=0,"",IF(I171="F",AC171&amp;" "&amp;VLOOKUP(CF171,Behaviour!D:I,2,FALSE)&amp;" ",AC171&amp;" "&amp;VLOOKUP(CF171,Behaviour!D:I,4,FALSE)&amp;" "))</f>
        <v>#N/A</v>
      </c>
      <c r="CH171" s="89"/>
      <c r="CI171" s="89"/>
      <c r="CJ171" s="266" t="s">
        <v>26</v>
      </c>
      <c r="CK171" s="266"/>
      <c r="CL171" s="89" t="e">
        <f>IF(CJ171=0,"",VLOOKUP(CJ171,Code!$B$59:$D$61,2,FALSE))</f>
        <v>#N/A</v>
      </c>
      <c r="CM171" s="89" t="e">
        <f>IF(CJ171=0,"",VLOOKUP(CJ171,Code!$B$59:$D$61,3,FALSE))</f>
        <v>#N/A</v>
      </c>
      <c r="CN171" s="89" t="e">
        <f t="shared" ca="1" si="124"/>
        <v>#N/A</v>
      </c>
      <c r="CO171" s="89" t="e">
        <f t="shared" ca="1" si="142"/>
        <v>#N/A</v>
      </c>
      <c r="CP171" s="89" t="e">
        <f t="shared" ca="1" si="143"/>
        <v>#N/A</v>
      </c>
      <c r="CQ171" s="89" t="e">
        <f t="shared" ca="1" si="125"/>
        <v>#N/A</v>
      </c>
      <c r="CR171" s="89" t="str">
        <f t="shared" ca="1" si="126"/>
        <v/>
      </c>
      <c r="CS171" s="89"/>
      <c r="CT171" s="89"/>
      <c r="CU171" s="89" t="str">
        <f t="shared" ca="1" si="127"/>
        <v/>
      </c>
      <c r="CV171" s="89"/>
      <c r="CW171" s="89"/>
      <c r="CX171" s="183" t="str">
        <f t="shared" ca="1" si="128"/>
        <v/>
      </c>
      <c r="CY171" s="22" t="e">
        <f t="shared" ca="1" si="129"/>
        <v>#VALUE!</v>
      </c>
      <c r="CZ171" s="22"/>
      <c r="DA171" s="22"/>
      <c r="DB171" s="182" t="s">
        <v>26</v>
      </c>
      <c r="DC171" s="108" t="e">
        <f t="shared" ca="1" si="130"/>
        <v>#VALUE!</v>
      </c>
      <c r="DD171" s="112" t="e">
        <f ca="1">VLOOKUP(Report!DC171,Code!$B$24:$C$32,2,FALSE)</f>
        <v>#VALUE!</v>
      </c>
      <c r="DE171" s="108" t="e">
        <f ca="1">VLOOKUP(Report!DC171,Code!$B$24:$D$32,3,FALSE)</f>
        <v>#VALUE!</v>
      </c>
      <c r="DF171" s="108" t="e">
        <f t="shared" ca="1" si="131"/>
        <v>#VALUE!</v>
      </c>
      <c r="DG171" s="108" t="e">
        <f t="shared" ca="1" si="144"/>
        <v>#VALUE!</v>
      </c>
      <c r="DH171" s="169" t="e">
        <f t="shared" ca="1" si="145"/>
        <v>#VALUE!</v>
      </c>
      <c r="DI171" s="170"/>
      <c r="DJ171" s="170"/>
      <c r="DK171" s="170"/>
      <c r="DL171" s="170"/>
      <c r="DM171" s="88"/>
      <c r="DN171" s="88"/>
      <c r="DO171" s="177" t="s">
        <v>26</v>
      </c>
      <c r="DP171" s="178" t="e">
        <f>VLOOKUP(Report!DO171,Code!$B$40:$D$42,2,FALSE)</f>
        <v>#N/A</v>
      </c>
      <c r="DQ171" s="179" t="e">
        <f>VLOOKUP(Report!DO171,Code!$B$40:$D$42,3,FALSE)</f>
        <v>#N/A</v>
      </c>
      <c r="DR171" s="180" t="e">
        <f t="shared" ca="1" si="132"/>
        <v>#N/A</v>
      </c>
      <c r="DS171" s="221"/>
      <c r="DT171" s="222" t="e">
        <f t="shared" ca="1" si="133"/>
        <v>#N/A</v>
      </c>
      <c r="DU171" s="181" t="s">
        <v>208</v>
      </c>
      <c r="DV171" s="181" t="s">
        <v>123</v>
      </c>
      <c r="DW171" s="181" t="s">
        <v>165</v>
      </c>
      <c r="DX171" s="115" t="str">
        <f t="shared" si="134"/>
        <v/>
      </c>
      <c r="DY171" s="115"/>
      <c r="DZ171" s="115"/>
      <c r="EA171" s="115"/>
      <c r="EB171" s="98"/>
      <c r="EC171" s="98" t="str">
        <f t="shared" si="146"/>
        <v/>
      </c>
      <c r="ED171" s="192" t="str">
        <f t="shared" si="135"/>
        <v/>
      </c>
    </row>
    <row r="172" spans="7:134" s="223" customFormat="1" ht="115.5" hidden="1" customHeight="1" thickTop="1" thickBot="1" x14ac:dyDescent="0.45">
      <c r="G172" s="199"/>
      <c r="H172" s="238"/>
      <c r="I172" s="190"/>
      <c r="J172" s="193"/>
      <c r="K172" s="193"/>
      <c r="L172" s="193"/>
      <c r="M172" s="193"/>
      <c r="N172" s="193"/>
      <c r="O172" s="193"/>
      <c r="P172" s="193"/>
      <c r="Q172" s="193"/>
      <c r="R172" s="193"/>
      <c r="S172" s="193"/>
      <c r="T172" s="90"/>
      <c r="U172" s="95" t="str">
        <f t="shared" si="114"/>
        <v>Type_2</v>
      </c>
      <c r="V172" s="254"/>
      <c r="W172" s="255" t="e">
        <f t="shared" ca="1" si="115"/>
        <v>#N/A</v>
      </c>
      <c r="X172" s="255"/>
      <c r="Y172" s="47" t="e">
        <f t="shared" ca="1" si="116"/>
        <v>#N/A</v>
      </c>
      <c r="Z172" s="47" t="e">
        <f t="shared" ca="1" si="117"/>
        <v>#N/A</v>
      </c>
      <c r="AA172" s="47"/>
      <c r="AB172" s="82" t="str">
        <f t="shared" si="136"/>
        <v>he</v>
      </c>
      <c r="AC172" s="82" t="str">
        <f t="shared" si="137"/>
        <v>He</v>
      </c>
      <c r="AD172" s="82" t="str">
        <f t="shared" si="138"/>
        <v>his</v>
      </c>
      <c r="AE172" s="83" t="str">
        <f t="shared" si="139"/>
        <v>His</v>
      </c>
      <c r="AF172" s="94"/>
      <c r="AG172" s="94"/>
      <c r="AH172" s="191" t="s">
        <v>26</v>
      </c>
      <c r="AI172" s="84" t="e">
        <f>HLOOKUP(Report!AH172,Person!$H$2:$L$3,2,FALSE)</f>
        <v>#N/A</v>
      </c>
      <c r="AJ172" s="85" t="e">
        <f t="shared" ca="1" si="118"/>
        <v>#N/A</v>
      </c>
      <c r="AK172" s="86" t="e">
        <f ca="1">IF(AH172=0,"",AJ172+VLOOKUP(AH172,Code!$B$2:$C$6,2,FALSE))</f>
        <v>#N/A</v>
      </c>
      <c r="AL172" s="143" t="e">
        <f ca="1">IF(AH172=0,"",IF(I172="F",G172&amp;" "&amp;VLOOKUP(AK172,Person!D:I,2,FALSE),G172&amp;" "&amp;VLOOKUP(AK172,Person!D:I,4,FALSE)))</f>
        <v>#N/A</v>
      </c>
      <c r="AM172" s="89"/>
      <c r="AN172" s="89"/>
      <c r="AO172" s="89"/>
      <c r="AP172" s="89"/>
      <c r="AQ172" s="89"/>
      <c r="AR172" s="89"/>
      <c r="AS172" s="88"/>
      <c r="AT172" s="189">
        <v>2</v>
      </c>
      <c r="AU172" s="147" t="str">
        <f>VLOOKUP(AT172,Code!$B$51:$D$55,2,FALSE)</f>
        <v>Behaviour_1</v>
      </c>
      <c r="AV172" s="88">
        <f ca="1">RANDBETWEEN(1,VLOOKUP(AT172,Code!$B$51:$D$55,3,FALSE))</f>
        <v>3</v>
      </c>
      <c r="AW172" s="89"/>
      <c r="AX172" s="143" t="str">
        <f t="shared" ca="1" si="140"/>
        <v xml:space="preserve"> He shows good citizenship by assisting other students find errors in their work. This demonstrates secure subject understanding.</v>
      </c>
      <c r="AY172" s="88"/>
      <c r="AZ172" s="88"/>
      <c r="BA172" s="188" t="s">
        <v>26</v>
      </c>
      <c r="BB172" s="84" t="e">
        <f>HLOOKUP(Report!BA172,Homework!$I$2:$L$3,2,FALSE)</f>
        <v>#N/A</v>
      </c>
      <c r="BC172" s="85" t="e">
        <f t="shared" ca="1" si="119"/>
        <v>#N/A</v>
      </c>
      <c r="BD172" s="86" t="e">
        <f ca="1">IF(BA172=0,"",BC172+VLOOKUP(BA172,Code!$B$2:$C$6,2,FALSE))</f>
        <v>#N/A</v>
      </c>
      <c r="BE172" s="86" t="e">
        <f ca="1">IF(AND(VLOOKUP(BD172,Homework!D:J,2,FALSE)="'s ",RIGHT(G172,1)="s"),"' ",IF(VLOOKUP(BD172,Homework!D:J,2,FALSE)="'s ","'s "," "))</f>
        <v>#N/A</v>
      </c>
      <c r="BF172" s="87" t="e">
        <f ca="1">IF(BA172=0,"",IF(I172="F"," "&amp;G172&amp;BE172&amp;VLOOKUP(BD172,Homework!D:J,3,FALSE)," "&amp;G172&amp;BE172&amp;VLOOKUP(BD172,Homework!D:J,5,FALSE)))</f>
        <v>#N/A</v>
      </c>
      <c r="BG172" s="87"/>
      <c r="BH172" s="87"/>
      <c r="BI172" s="87"/>
      <c r="BJ172" s="87"/>
      <c r="BK172" s="87"/>
      <c r="BL172" s="87"/>
      <c r="BM172" s="88"/>
      <c r="BN172" s="88"/>
      <c r="BO172" s="184" t="s">
        <v>26</v>
      </c>
      <c r="BP172" s="185" t="e">
        <f>VLOOKUP(BO172,Code!$B$45:$D$48,2,FALSE)</f>
        <v>#N/A</v>
      </c>
      <c r="BQ172" s="186" t="e">
        <f>VLOOKUP(BO172,Code!$B$45:$D$48,3,FALSE)</f>
        <v>#N/A</v>
      </c>
      <c r="BR172" s="186" t="e">
        <f t="shared" ca="1" si="120"/>
        <v>#N/A</v>
      </c>
      <c r="BS172" s="186"/>
      <c r="BT172" s="187" t="s">
        <v>219</v>
      </c>
      <c r="BU172" s="187" t="s">
        <v>220</v>
      </c>
      <c r="BV172" s="187" t="s">
        <v>225</v>
      </c>
      <c r="BW172" s="195"/>
      <c r="BX172" s="195"/>
      <c r="BY172" s="157" t="str">
        <f t="shared" ca="1" si="121"/>
        <v/>
      </c>
      <c r="BZ172" s="157" t="str">
        <f t="shared" ca="1" si="122"/>
        <v/>
      </c>
      <c r="CA172" s="132" t="str">
        <f t="shared" ca="1" si="141"/>
        <v xml:space="preserve"> </v>
      </c>
      <c r="CB172" s="88"/>
      <c r="CC172" s="124">
        <v>164</v>
      </c>
      <c r="CD172" s="125" t="e">
        <f>HLOOKUP(Report!CC172,Behaviour!$H$2:$K$3,2,FALSE)</f>
        <v>#N/A</v>
      </c>
      <c r="CE172" s="126" t="e">
        <f t="shared" ca="1" si="123"/>
        <v>#N/A</v>
      </c>
      <c r="CF172" s="127" t="e">
        <f ca="1">CE172+VLOOKUP(CC172,Code!$B$2:$C$6,2,FALSE)</f>
        <v>#N/A</v>
      </c>
      <c r="CG172" s="128" t="e">
        <f ca="1">IF(CC172=0,"",IF(I172="F",AC172&amp;" "&amp;VLOOKUP(CF172,Behaviour!D:I,2,FALSE)&amp;" ",AC172&amp;" "&amp;VLOOKUP(CF172,Behaviour!D:I,4,FALSE)&amp;" "))</f>
        <v>#N/A</v>
      </c>
      <c r="CH172" s="89"/>
      <c r="CI172" s="89"/>
      <c r="CJ172" s="266" t="s">
        <v>26</v>
      </c>
      <c r="CK172" s="266"/>
      <c r="CL172" s="89" t="e">
        <f>IF(CJ172=0,"",VLOOKUP(CJ172,Code!$B$59:$D$61,2,FALSE))</f>
        <v>#N/A</v>
      </c>
      <c r="CM172" s="89" t="e">
        <f>IF(CJ172=0,"",VLOOKUP(CJ172,Code!$B$59:$D$61,3,FALSE))</f>
        <v>#N/A</v>
      </c>
      <c r="CN172" s="89" t="e">
        <f t="shared" ca="1" si="124"/>
        <v>#N/A</v>
      </c>
      <c r="CO172" s="89" t="e">
        <f t="shared" ca="1" si="142"/>
        <v>#N/A</v>
      </c>
      <c r="CP172" s="89" t="e">
        <f t="shared" ca="1" si="143"/>
        <v>#N/A</v>
      </c>
      <c r="CQ172" s="89" t="e">
        <f t="shared" ca="1" si="125"/>
        <v>#N/A</v>
      </c>
      <c r="CR172" s="89" t="str">
        <f t="shared" ca="1" si="126"/>
        <v/>
      </c>
      <c r="CS172" s="89"/>
      <c r="CT172" s="89"/>
      <c r="CU172" s="89" t="str">
        <f t="shared" ca="1" si="127"/>
        <v/>
      </c>
      <c r="CV172" s="89"/>
      <c r="CW172" s="89"/>
      <c r="CX172" s="183" t="str">
        <f t="shared" ca="1" si="128"/>
        <v/>
      </c>
      <c r="CY172" s="22" t="e">
        <f t="shared" ca="1" si="129"/>
        <v>#VALUE!</v>
      </c>
      <c r="CZ172" s="22"/>
      <c r="DA172" s="22"/>
      <c r="DB172" s="182" t="s">
        <v>26</v>
      </c>
      <c r="DC172" s="108" t="e">
        <f t="shared" ca="1" si="130"/>
        <v>#VALUE!</v>
      </c>
      <c r="DD172" s="112" t="e">
        <f ca="1">VLOOKUP(Report!DC172,Code!$B$24:$C$32,2,FALSE)</f>
        <v>#VALUE!</v>
      </c>
      <c r="DE172" s="108" t="e">
        <f ca="1">VLOOKUP(Report!DC172,Code!$B$24:$D$32,3,FALSE)</f>
        <v>#VALUE!</v>
      </c>
      <c r="DF172" s="108" t="e">
        <f t="shared" ca="1" si="131"/>
        <v>#VALUE!</v>
      </c>
      <c r="DG172" s="108" t="e">
        <f t="shared" ca="1" si="144"/>
        <v>#VALUE!</v>
      </c>
      <c r="DH172" s="169" t="e">
        <f t="shared" ca="1" si="145"/>
        <v>#VALUE!</v>
      </c>
      <c r="DI172" s="170"/>
      <c r="DJ172" s="170"/>
      <c r="DK172" s="170"/>
      <c r="DL172" s="170"/>
      <c r="DM172" s="88"/>
      <c r="DN172" s="88"/>
      <c r="DO172" s="177" t="s">
        <v>26</v>
      </c>
      <c r="DP172" s="178" t="e">
        <f>VLOOKUP(Report!DO172,Code!$B$40:$D$42,2,FALSE)</f>
        <v>#N/A</v>
      </c>
      <c r="DQ172" s="179" t="e">
        <f>VLOOKUP(Report!DO172,Code!$B$40:$D$42,3,FALSE)</f>
        <v>#N/A</v>
      </c>
      <c r="DR172" s="180" t="e">
        <f t="shared" ca="1" si="132"/>
        <v>#N/A</v>
      </c>
      <c r="DS172" s="221"/>
      <c r="DT172" s="222" t="e">
        <f t="shared" ca="1" si="133"/>
        <v>#N/A</v>
      </c>
      <c r="DU172" s="181" t="s">
        <v>208</v>
      </c>
      <c r="DV172" s="181" t="s">
        <v>123</v>
      </c>
      <c r="DW172" s="181" t="s">
        <v>165</v>
      </c>
      <c r="DX172" s="115" t="str">
        <f t="shared" si="134"/>
        <v/>
      </c>
      <c r="DY172" s="115"/>
      <c r="DZ172" s="115"/>
      <c r="EA172" s="115"/>
      <c r="EB172" s="98"/>
      <c r="EC172" s="98" t="str">
        <f t="shared" si="146"/>
        <v/>
      </c>
      <c r="ED172" s="192" t="str">
        <f t="shared" ref="ED172:ED206" si="147">IF(LEN(G172)&lt;1,"",IF(OR(I172="F",I172="M"),(IF(ISERROR(AL172&amp;AX172&amp;BF172&amp;CA172&amp;DH172&amp;DX172),"",AL172&amp;AX172&amp;BF172&amp;CA172&amp;DH172&amp;DX172)),""))</f>
        <v/>
      </c>
    </row>
    <row r="173" spans="7:134" s="223" customFormat="1" ht="115.5" hidden="1" customHeight="1" thickTop="1" thickBot="1" x14ac:dyDescent="0.45">
      <c r="G173" s="199"/>
      <c r="H173" s="238"/>
      <c r="I173" s="190"/>
      <c r="J173" s="193"/>
      <c r="K173" s="193"/>
      <c r="L173" s="193"/>
      <c r="M173" s="193"/>
      <c r="N173" s="193"/>
      <c r="O173" s="193"/>
      <c r="P173" s="193"/>
      <c r="Q173" s="193"/>
      <c r="R173" s="193"/>
      <c r="S173" s="193"/>
      <c r="T173" s="90"/>
      <c r="U173" s="95" t="str">
        <f t="shared" si="114"/>
        <v>Type_2</v>
      </c>
      <c r="V173" s="254"/>
      <c r="W173" s="255" t="e">
        <f t="shared" ca="1" si="115"/>
        <v>#N/A</v>
      </c>
      <c r="X173" s="255"/>
      <c r="Y173" s="47" t="e">
        <f t="shared" ca="1" si="116"/>
        <v>#N/A</v>
      </c>
      <c r="Z173" s="47" t="e">
        <f t="shared" ca="1" si="117"/>
        <v>#N/A</v>
      </c>
      <c r="AA173" s="47"/>
      <c r="AB173" s="82" t="str">
        <f t="shared" si="136"/>
        <v>he</v>
      </c>
      <c r="AC173" s="82" t="str">
        <f t="shared" si="137"/>
        <v>He</v>
      </c>
      <c r="AD173" s="82" t="str">
        <f t="shared" si="138"/>
        <v>his</v>
      </c>
      <c r="AE173" s="83" t="str">
        <f t="shared" si="139"/>
        <v>His</v>
      </c>
      <c r="AF173" s="94"/>
      <c r="AG173" s="94"/>
      <c r="AH173" s="191" t="s">
        <v>26</v>
      </c>
      <c r="AI173" s="84" t="e">
        <f>HLOOKUP(Report!AH173,Person!$H$2:$L$3,2,FALSE)</f>
        <v>#N/A</v>
      </c>
      <c r="AJ173" s="85" t="e">
        <f t="shared" ca="1" si="118"/>
        <v>#N/A</v>
      </c>
      <c r="AK173" s="86" t="e">
        <f ca="1">IF(AH173=0,"",AJ173+VLOOKUP(AH173,Code!$B$2:$C$6,2,FALSE))</f>
        <v>#N/A</v>
      </c>
      <c r="AL173" s="143" t="e">
        <f ca="1">IF(AH173=0,"",IF(I173="F",G173&amp;" "&amp;VLOOKUP(AK173,Person!D:I,2,FALSE),G173&amp;" "&amp;VLOOKUP(AK173,Person!D:I,4,FALSE)))</f>
        <v>#N/A</v>
      </c>
      <c r="AM173" s="89"/>
      <c r="AN173" s="89"/>
      <c r="AO173" s="89"/>
      <c r="AP173" s="89"/>
      <c r="AQ173" s="89"/>
      <c r="AR173" s="89"/>
      <c r="AS173" s="88"/>
      <c r="AT173" s="189">
        <v>2</v>
      </c>
      <c r="AU173" s="147" t="str">
        <f>VLOOKUP(AT173,Code!$B$51:$D$55,2,FALSE)</f>
        <v>Behaviour_1</v>
      </c>
      <c r="AV173" s="88">
        <f ca="1">RANDBETWEEN(1,VLOOKUP(AT173,Code!$B$51:$D$55,3,FALSE))</f>
        <v>3</v>
      </c>
      <c r="AW173" s="89"/>
      <c r="AX173" s="143" t="str">
        <f t="shared" ca="1" si="140"/>
        <v xml:space="preserve"> He shows good citizenship by assisting other students find errors in their work. This demonstrates secure subject understanding.</v>
      </c>
      <c r="AY173" s="88"/>
      <c r="AZ173" s="88"/>
      <c r="BA173" s="188" t="s">
        <v>26</v>
      </c>
      <c r="BB173" s="84" t="e">
        <f>HLOOKUP(Report!BA173,Homework!$I$2:$L$3,2,FALSE)</f>
        <v>#N/A</v>
      </c>
      <c r="BC173" s="85" t="e">
        <f t="shared" ca="1" si="119"/>
        <v>#N/A</v>
      </c>
      <c r="BD173" s="86" t="e">
        <f ca="1">IF(BA173=0,"",BC173+VLOOKUP(BA173,Code!$B$2:$C$6,2,FALSE))</f>
        <v>#N/A</v>
      </c>
      <c r="BE173" s="86" t="e">
        <f ca="1">IF(AND(VLOOKUP(BD173,Homework!D:J,2,FALSE)="'s ",RIGHT(G173,1)="s"),"' ",IF(VLOOKUP(BD173,Homework!D:J,2,FALSE)="'s ","'s "," "))</f>
        <v>#N/A</v>
      </c>
      <c r="BF173" s="87" t="e">
        <f ca="1">IF(BA173=0,"",IF(I173="F"," "&amp;G173&amp;BE173&amp;VLOOKUP(BD173,Homework!D:J,3,FALSE)," "&amp;G173&amp;BE173&amp;VLOOKUP(BD173,Homework!D:J,5,FALSE)))</f>
        <v>#N/A</v>
      </c>
      <c r="BG173" s="87"/>
      <c r="BH173" s="87"/>
      <c r="BI173" s="87"/>
      <c r="BJ173" s="87"/>
      <c r="BK173" s="87"/>
      <c r="BL173" s="87"/>
      <c r="BM173" s="88"/>
      <c r="BN173" s="88"/>
      <c r="BO173" s="184" t="s">
        <v>26</v>
      </c>
      <c r="BP173" s="185" t="e">
        <f>VLOOKUP(BO173,Code!$B$45:$D$48,2,FALSE)</f>
        <v>#N/A</v>
      </c>
      <c r="BQ173" s="186" t="e">
        <f>VLOOKUP(BO173,Code!$B$45:$D$48,3,FALSE)</f>
        <v>#N/A</v>
      </c>
      <c r="BR173" s="186" t="e">
        <f t="shared" ca="1" si="120"/>
        <v>#N/A</v>
      </c>
      <c r="BS173" s="186"/>
      <c r="BT173" s="187" t="s">
        <v>219</v>
      </c>
      <c r="BU173" s="187" t="s">
        <v>220</v>
      </c>
      <c r="BV173" s="187" t="s">
        <v>225</v>
      </c>
      <c r="BW173" s="195"/>
      <c r="BX173" s="195"/>
      <c r="BY173" s="157" t="str">
        <f t="shared" ca="1" si="121"/>
        <v/>
      </c>
      <c r="BZ173" s="157" t="str">
        <f t="shared" ca="1" si="122"/>
        <v/>
      </c>
      <c r="CA173" s="132" t="str">
        <f t="shared" ca="1" si="141"/>
        <v xml:space="preserve"> </v>
      </c>
      <c r="CB173" s="88"/>
      <c r="CC173" s="124">
        <v>165</v>
      </c>
      <c r="CD173" s="125" t="e">
        <f>HLOOKUP(Report!CC173,Behaviour!$H$2:$K$3,2,FALSE)</f>
        <v>#N/A</v>
      </c>
      <c r="CE173" s="126" t="e">
        <f t="shared" ca="1" si="123"/>
        <v>#N/A</v>
      </c>
      <c r="CF173" s="127" t="e">
        <f ca="1">CE173+VLOOKUP(CC173,Code!$B$2:$C$6,2,FALSE)</f>
        <v>#N/A</v>
      </c>
      <c r="CG173" s="128" t="e">
        <f ca="1">IF(CC173=0,"",IF(I173="F",AC173&amp;" "&amp;VLOOKUP(CF173,Behaviour!D:I,2,FALSE)&amp;" ",AC173&amp;" "&amp;VLOOKUP(CF173,Behaviour!D:I,4,FALSE)&amp;" "))</f>
        <v>#N/A</v>
      </c>
      <c r="CH173" s="89"/>
      <c r="CI173" s="89"/>
      <c r="CJ173" s="266" t="s">
        <v>26</v>
      </c>
      <c r="CK173" s="266"/>
      <c r="CL173" s="89" t="e">
        <f>IF(CJ173=0,"",VLOOKUP(CJ173,Code!$B$59:$D$61,2,FALSE))</f>
        <v>#N/A</v>
      </c>
      <c r="CM173" s="89" t="e">
        <f>IF(CJ173=0,"",VLOOKUP(CJ173,Code!$B$59:$D$61,3,FALSE))</f>
        <v>#N/A</v>
      </c>
      <c r="CN173" s="89" t="e">
        <f t="shared" ca="1" si="124"/>
        <v>#N/A</v>
      </c>
      <c r="CO173" s="89" t="e">
        <f t="shared" ca="1" si="142"/>
        <v>#N/A</v>
      </c>
      <c r="CP173" s="89" t="e">
        <f t="shared" ca="1" si="143"/>
        <v>#N/A</v>
      </c>
      <c r="CQ173" s="89" t="e">
        <f t="shared" ca="1" si="125"/>
        <v>#N/A</v>
      </c>
      <c r="CR173" s="89" t="str">
        <f t="shared" ca="1" si="126"/>
        <v/>
      </c>
      <c r="CS173" s="89"/>
      <c r="CT173" s="89"/>
      <c r="CU173" s="89" t="str">
        <f t="shared" ca="1" si="127"/>
        <v/>
      </c>
      <c r="CV173" s="89"/>
      <c r="CW173" s="89"/>
      <c r="CX173" s="183" t="str">
        <f t="shared" ca="1" si="128"/>
        <v/>
      </c>
      <c r="CY173" s="22" t="e">
        <f t="shared" ca="1" si="129"/>
        <v>#VALUE!</v>
      </c>
      <c r="CZ173" s="22"/>
      <c r="DA173" s="22"/>
      <c r="DB173" s="182" t="s">
        <v>26</v>
      </c>
      <c r="DC173" s="108" t="e">
        <f t="shared" ca="1" si="130"/>
        <v>#VALUE!</v>
      </c>
      <c r="DD173" s="112" t="e">
        <f ca="1">VLOOKUP(Report!DC173,Code!$B$24:$C$32,2,FALSE)</f>
        <v>#VALUE!</v>
      </c>
      <c r="DE173" s="108" t="e">
        <f ca="1">VLOOKUP(Report!DC173,Code!$B$24:$D$32,3,FALSE)</f>
        <v>#VALUE!</v>
      </c>
      <c r="DF173" s="108" t="e">
        <f t="shared" ca="1" si="131"/>
        <v>#VALUE!</v>
      </c>
      <c r="DG173" s="108" t="e">
        <f t="shared" ca="1" si="144"/>
        <v>#VALUE!</v>
      </c>
      <c r="DH173" s="169" t="e">
        <f t="shared" ca="1" si="145"/>
        <v>#VALUE!</v>
      </c>
      <c r="DI173" s="170"/>
      <c r="DJ173" s="170"/>
      <c r="DK173" s="170"/>
      <c r="DL173" s="170"/>
      <c r="DM173" s="88"/>
      <c r="DN173" s="88"/>
      <c r="DO173" s="177" t="s">
        <v>26</v>
      </c>
      <c r="DP173" s="178" t="e">
        <f>VLOOKUP(Report!DO173,Code!$B$40:$D$42,2,FALSE)</f>
        <v>#N/A</v>
      </c>
      <c r="DQ173" s="179" t="e">
        <f>VLOOKUP(Report!DO173,Code!$B$40:$D$42,3,FALSE)</f>
        <v>#N/A</v>
      </c>
      <c r="DR173" s="180" t="e">
        <f t="shared" ca="1" si="132"/>
        <v>#N/A</v>
      </c>
      <c r="DS173" s="221"/>
      <c r="DT173" s="222" t="e">
        <f t="shared" ca="1" si="133"/>
        <v>#N/A</v>
      </c>
      <c r="DU173" s="181" t="s">
        <v>208</v>
      </c>
      <c r="DV173" s="181" t="s">
        <v>123</v>
      </c>
      <c r="DW173" s="181" t="s">
        <v>165</v>
      </c>
      <c r="DX173" s="115" t="str">
        <f t="shared" si="134"/>
        <v/>
      </c>
      <c r="DY173" s="115"/>
      <c r="DZ173" s="115"/>
      <c r="EA173" s="115"/>
      <c r="EB173" s="98"/>
      <c r="EC173" s="98" t="str">
        <f t="shared" si="146"/>
        <v/>
      </c>
      <c r="ED173" s="192" t="str">
        <f t="shared" si="147"/>
        <v/>
      </c>
    </row>
    <row r="174" spans="7:134" s="223" customFormat="1" ht="115.5" hidden="1" customHeight="1" thickTop="1" thickBot="1" x14ac:dyDescent="0.45">
      <c r="G174" s="199"/>
      <c r="H174" s="238"/>
      <c r="I174" s="190"/>
      <c r="J174" s="193"/>
      <c r="K174" s="193"/>
      <c r="L174" s="193"/>
      <c r="M174" s="193"/>
      <c r="N174" s="193"/>
      <c r="O174" s="193"/>
      <c r="P174" s="193"/>
      <c r="Q174" s="193"/>
      <c r="R174" s="193"/>
      <c r="S174" s="193"/>
      <c r="T174" s="90"/>
      <c r="U174" s="95" t="str">
        <f t="shared" si="114"/>
        <v>Type_2</v>
      </c>
      <c r="V174" s="254"/>
      <c r="W174" s="255" t="e">
        <f t="shared" ca="1" si="115"/>
        <v>#N/A</v>
      </c>
      <c r="X174" s="255"/>
      <c r="Y174" s="47" t="e">
        <f t="shared" ca="1" si="116"/>
        <v>#N/A</v>
      </c>
      <c r="Z174" s="47" t="e">
        <f t="shared" ca="1" si="117"/>
        <v>#N/A</v>
      </c>
      <c r="AA174" s="47"/>
      <c r="AB174" s="82" t="str">
        <f t="shared" si="136"/>
        <v>he</v>
      </c>
      <c r="AC174" s="82" t="str">
        <f t="shared" si="137"/>
        <v>He</v>
      </c>
      <c r="AD174" s="82" t="str">
        <f t="shared" si="138"/>
        <v>his</v>
      </c>
      <c r="AE174" s="83" t="str">
        <f t="shared" si="139"/>
        <v>His</v>
      </c>
      <c r="AF174" s="94"/>
      <c r="AG174" s="94"/>
      <c r="AH174" s="191" t="s">
        <v>26</v>
      </c>
      <c r="AI174" s="84" t="e">
        <f>HLOOKUP(Report!AH174,Person!$H$2:$L$3,2,FALSE)</f>
        <v>#N/A</v>
      </c>
      <c r="AJ174" s="85" t="e">
        <f t="shared" ca="1" si="118"/>
        <v>#N/A</v>
      </c>
      <c r="AK174" s="86" t="e">
        <f ca="1">IF(AH174=0,"",AJ174+VLOOKUP(AH174,Code!$B$2:$C$6,2,FALSE))</f>
        <v>#N/A</v>
      </c>
      <c r="AL174" s="143" t="e">
        <f ca="1">IF(AH174=0,"",IF(I174="F",G174&amp;" "&amp;VLOOKUP(AK174,Person!D:I,2,FALSE),G174&amp;" "&amp;VLOOKUP(AK174,Person!D:I,4,FALSE)))</f>
        <v>#N/A</v>
      </c>
      <c r="AM174" s="89"/>
      <c r="AN174" s="89"/>
      <c r="AO174" s="89"/>
      <c r="AP174" s="89"/>
      <c r="AQ174" s="89"/>
      <c r="AR174" s="89"/>
      <c r="AS174" s="88"/>
      <c r="AT174" s="189">
        <v>2</v>
      </c>
      <c r="AU174" s="147" t="str">
        <f>VLOOKUP(AT174,Code!$B$51:$D$55,2,FALSE)</f>
        <v>Behaviour_1</v>
      </c>
      <c r="AV174" s="88">
        <f ca="1">RANDBETWEEN(1,VLOOKUP(AT174,Code!$B$51:$D$55,3,FALSE))</f>
        <v>3</v>
      </c>
      <c r="AW174" s="89"/>
      <c r="AX174" s="143" t="str">
        <f t="shared" ca="1" si="140"/>
        <v xml:space="preserve"> He shows good citizenship by assisting other students find errors in their work. This demonstrates secure subject understanding.</v>
      </c>
      <c r="AY174" s="88"/>
      <c r="AZ174" s="88"/>
      <c r="BA174" s="188" t="s">
        <v>26</v>
      </c>
      <c r="BB174" s="84" t="e">
        <f>HLOOKUP(Report!BA174,Homework!$I$2:$L$3,2,FALSE)</f>
        <v>#N/A</v>
      </c>
      <c r="BC174" s="85" t="e">
        <f t="shared" ca="1" si="119"/>
        <v>#N/A</v>
      </c>
      <c r="BD174" s="86" t="e">
        <f ca="1">IF(BA174=0,"",BC174+VLOOKUP(BA174,Code!$B$2:$C$6,2,FALSE))</f>
        <v>#N/A</v>
      </c>
      <c r="BE174" s="86" t="e">
        <f ca="1">IF(AND(VLOOKUP(BD174,Homework!D:J,2,FALSE)="'s ",RIGHT(G174,1)="s"),"' ",IF(VLOOKUP(BD174,Homework!D:J,2,FALSE)="'s ","'s "," "))</f>
        <v>#N/A</v>
      </c>
      <c r="BF174" s="87" t="e">
        <f ca="1">IF(BA174=0,"",IF(I174="F"," "&amp;G174&amp;BE174&amp;VLOOKUP(BD174,Homework!D:J,3,FALSE)," "&amp;G174&amp;BE174&amp;VLOOKUP(BD174,Homework!D:J,5,FALSE)))</f>
        <v>#N/A</v>
      </c>
      <c r="BG174" s="87"/>
      <c r="BH174" s="87"/>
      <c r="BI174" s="87"/>
      <c r="BJ174" s="87"/>
      <c r="BK174" s="87"/>
      <c r="BL174" s="87"/>
      <c r="BM174" s="88"/>
      <c r="BN174" s="88"/>
      <c r="BO174" s="184" t="s">
        <v>26</v>
      </c>
      <c r="BP174" s="185" t="e">
        <f>VLOOKUP(BO174,Code!$B$45:$D$48,2,FALSE)</f>
        <v>#N/A</v>
      </c>
      <c r="BQ174" s="186" t="e">
        <f>VLOOKUP(BO174,Code!$B$45:$D$48,3,FALSE)</f>
        <v>#N/A</v>
      </c>
      <c r="BR174" s="186" t="e">
        <f t="shared" ca="1" si="120"/>
        <v>#N/A</v>
      </c>
      <c r="BS174" s="186"/>
      <c r="BT174" s="187" t="s">
        <v>219</v>
      </c>
      <c r="BU174" s="187" t="s">
        <v>220</v>
      </c>
      <c r="BV174" s="187" t="s">
        <v>225</v>
      </c>
      <c r="BW174" s="195"/>
      <c r="BX174" s="195"/>
      <c r="BY174" s="157" t="str">
        <f t="shared" ca="1" si="121"/>
        <v/>
      </c>
      <c r="BZ174" s="157" t="str">
        <f t="shared" ca="1" si="122"/>
        <v/>
      </c>
      <c r="CA174" s="132" t="str">
        <f t="shared" ca="1" si="141"/>
        <v xml:space="preserve"> </v>
      </c>
      <c r="CB174" s="88"/>
      <c r="CC174" s="124">
        <v>166</v>
      </c>
      <c r="CD174" s="125" t="e">
        <f>HLOOKUP(Report!CC174,Behaviour!$H$2:$K$3,2,FALSE)</f>
        <v>#N/A</v>
      </c>
      <c r="CE174" s="126" t="e">
        <f t="shared" ca="1" si="123"/>
        <v>#N/A</v>
      </c>
      <c r="CF174" s="127" t="e">
        <f ca="1">CE174+VLOOKUP(CC174,Code!$B$2:$C$6,2,FALSE)</f>
        <v>#N/A</v>
      </c>
      <c r="CG174" s="128" t="e">
        <f ca="1">IF(CC174=0,"",IF(I174="F",AC174&amp;" "&amp;VLOOKUP(CF174,Behaviour!D:I,2,FALSE)&amp;" ",AC174&amp;" "&amp;VLOOKUP(CF174,Behaviour!D:I,4,FALSE)&amp;" "))</f>
        <v>#N/A</v>
      </c>
      <c r="CH174" s="89"/>
      <c r="CI174" s="89"/>
      <c r="CJ174" s="266" t="s">
        <v>26</v>
      </c>
      <c r="CK174" s="266"/>
      <c r="CL174" s="89" t="e">
        <f>IF(CJ174=0,"",VLOOKUP(CJ174,Code!$B$59:$D$61,2,FALSE))</f>
        <v>#N/A</v>
      </c>
      <c r="CM174" s="89" t="e">
        <f>IF(CJ174=0,"",VLOOKUP(CJ174,Code!$B$59:$D$61,3,FALSE))</f>
        <v>#N/A</v>
      </c>
      <c r="CN174" s="89" t="e">
        <f t="shared" ca="1" si="124"/>
        <v>#N/A</v>
      </c>
      <c r="CO174" s="89" t="e">
        <f t="shared" ca="1" si="142"/>
        <v>#N/A</v>
      </c>
      <c r="CP174" s="89" t="e">
        <f t="shared" ca="1" si="143"/>
        <v>#N/A</v>
      </c>
      <c r="CQ174" s="89" t="e">
        <f t="shared" ca="1" si="125"/>
        <v>#N/A</v>
      </c>
      <c r="CR174" s="89" t="str">
        <f t="shared" ca="1" si="126"/>
        <v/>
      </c>
      <c r="CS174" s="89"/>
      <c r="CT174" s="89"/>
      <c r="CU174" s="89" t="str">
        <f t="shared" ca="1" si="127"/>
        <v/>
      </c>
      <c r="CV174" s="89"/>
      <c r="CW174" s="89"/>
      <c r="CX174" s="183" t="str">
        <f t="shared" ca="1" si="128"/>
        <v/>
      </c>
      <c r="CY174" s="22" t="e">
        <f t="shared" ca="1" si="129"/>
        <v>#VALUE!</v>
      </c>
      <c r="CZ174" s="22"/>
      <c r="DA174" s="22"/>
      <c r="DB174" s="182" t="s">
        <v>26</v>
      </c>
      <c r="DC174" s="108" t="e">
        <f t="shared" ca="1" si="130"/>
        <v>#VALUE!</v>
      </c>
      <c r="DD174" s="112" t="e">
        <f ca="1">VLOOKUP(Report!DC174,Code!$B$24:$C$32,2,FALSE)</f>
        <v>#VALUE!</v>
      </c>
      <c r="DE174" s="108" t="e">
        <f ca="1">VLOOKUP(Report!DC174,Code!$B$24:$D$32,3,FALSE)</f>
        <v>#VALUE!</v>
      </c>
      <c r="DF174" s="108" t="e">
        <f t="shared" ca="1" si="131"/>
        <v>#VALUE!</v>
      </c>
      <c r="DG174" s="108" t="e">
        <f t="shared" ca="1" si="144"/>
        <v>#VALUE!</v>
      </c>
      <c r="DH174" s="169" t="e">
        <f t="shared" ca="1" si="145"/>
        <v>#VALUE!</v>
      </c>
      <c r="DI174" s="170"/>
      <c r="DJ174" s="170"/>
      <c r="DK174" s="170"/>
      <c r="DL174" s="170"/>
      <c r="DM174" s="88"/>
      <c r="DN174" s="88"/>
      <c r="DO174" s="177" t="s">
        <v>26</v>
      </c>
      <c r="DP174" s="178" t="e">
        <f>VLOOKUP(Report!DO174,Code!$B$40:$D$42,2,FALSE)</f>
        <v>#N/A</v>
      </c>
      <c r="DQ174" s="179" t="e">
        <f>VLOOKUP(Report!DO174,Code!$B$40:$D$42,3,FALSE)</f>
        <v>#N/A</v>
      </c>
      <c r="DR174" s="180" t="e">
        <f t="shared" ca="1" si="132"/>
        <v>#N/A</v>
      </c>
      <c r="DS174" s="221"/>
      <c r="DT174" s="222" t="e">
        <f t="shared" ca="1" si="133"/>
        <v>#N/A</v>
      </c>
      <c r="DU174" s="181" t="s">
        <v>208</v>
      </c>
      <c r="DV174" s="181" t="s">
        <v>123</v>
      </c>
      <c r="DW174" s="181" t="s">
        <v>165</v>
      </c>
      <c r="DX174" s="115" t="str">
        <f t="shared" si="134"/>
        <v/>
      </c>
      <c r="DY174" s="115"/>
      <c r="DZ174" s="115"/>
      <c r="EA174" s="115"/>
      <c r="EB174" s="98"/>
      <c r="EC174" s="98" t="str">
        <f t="shared" si="146"/>
        <v/>
      </c>
      <c r="ED174" s="192" t="str">
        <f t="shared" si="147"/>
        <v/>
      </c>
    </row>
    <row r="175" spans="7:134" s="223" customFormat="1" ht="115.5" hidden="1" customHeight="1" thickTop="1" thickBot="1" x14ac:dyDescent="0.45">
      <c r="G175" s="199"/>
      <c r="H175" s="238"/>
      <c r="I175" s="190"/>
      <c r="J175" s="193"/>
      <c r="K175" s="193"/>
      <c r="L175" s="193"/>
      <c r="M175" s="193"/>
      <c r="N175" s="193"/>
      <c r="O175" s="193"/>
      <c r="P175" s="193"/>
      <c r="Q175" s="193"/>
      <c r="R175" s="193"/>
      <c r="S175" s="193"/>
      <c r="T175" s="90"/>
      <c r="U175" s="95" t="str">
        <f t="shared" si="114"/>
        <v>Type_2</v>
      </c>
      <c r="V175" s="254"/>
      <c r="W175" s="255" t="e">
        <f t="shared" ca="1" si="115"/>
        <v>#N/A</v>
      </c>
      <c r="X175" s="255"/>
      <c r="Y175" s="47" t="e">
        <f t="shared" ca="1" si="116"/>
        <v>#N/A</v>
      </c>
      <c r="Z175" s="47" t="e">
        <f t="shared" ca="1" si="117"/>
        <v>#N/A</v>
      </c>
      <c r="AA175" s="47"/>
      <c r="AB175" s="82" t="str">
        <f t="shared" si="136"/>
        <v>he</v>
      </c>
      <c r="AC175" s="82" t="str">
        <f t="shared" si="137"/>
        <v>He</v>
      </c>
      <c r="AD175" s="82" t="str">
        <f t="shared" si="138"/>
        <v>his</v>
      </c>
      <c r="AE175" s="83" t="str">
        <f t="shared" si="139"/>
        <v>His</v>
      </c>
      <c r="AF175" s="94"/>
      <c r="AG175" s="94"/>
      <c r="AH175" s="191" t="s">
        <v>26</v>
      </c>
      <c r="AI175" s="84" t="e">
        <f>HLOOKUP(Report!AH175,Person!$H$2:$L$3,2,FALSE)</f>
        <v>#N/A</v>
      </c>
      <c r="AJ175" s="85" t="e">
        <f t="shared" ca="1" si="118"/>
        <v>#N/A</v>
      </c>
      <c r="AK175" s="86" t="e">
        <f ca="1">IF(AH175=0,"",AJ175+VLOOKUP(AH175,Code!$B$2:$C$6,2,FALSE))</f>
        <v>#N/A</v>
      </c>
      <c r="AL175" s="143" t="e">
        <f ca="1">IF(AH175=0,"",IF(I175="F",G175&amp;" "&amp;VLOOKUP(AK175,Person!D:I,2,FALSE),G175&amp;" "&amp;VLOOKUP(AK175,Person!D:I,4,FALSE)))</f>
        <v>#N/A</v>
      </c>
      <c r="AM175" s="89"/>
      <c r="AN175" s="89"/>
      <c r="AO175" s="89"/>
      <c r="AP175" s="89"/>
      <c r="AQ175" s="89"/>
      <c r="AR175" s="89"/>
      <c r="AS175" s="88"/>
      <c r="AT175" s="189">
        <v>2</v>
      </c>
      <c r="AU175" s="147" t="str">
        <f>VLOOKUP(AT175,Code!$B$51:$D$55,2,FALSE)</f>
        <v>Behaviour_1</v>
      </c>
      <c r="AV175" s="88">
        <f ca="1">RANDBETWEEN(1,VLOOKUP(AT175,Code!$B$51:$D$55,3,FALSE))</f>
        <v>3</v>
      </c>
      <c r="AW175" s="89"/>
      <c r="AX175" s="143" t="str">
        <f t="shared" ca="1" si="140"/>
        <v xml:space="preserve"> He shows good citizenship by assisting other students find errors in their work. This demonstrates secure subject understanding.</v>
      </c>
      <c r="AY175" s="88"/>
      <c r="AZ175" s="88"/>
      <c r="BA175" s="188" t="s">
        <v>26</v>
      </c>
      <c r="BB175" s="84" t="e">
        <f>HLOOKUP(Report!BA175,Homework!$I$2:$L$3,2,FALSE)</f>
        <v>#N/A</v>
      </c>
      <c r="BC175" s="85" t="e">
        <f t="shared" ca="1" si="119"/>
        <v>#N/A</v>
      </c>
      <c r="BD175" s="86" t="e">
        <f ca="1">IF(BA175=0,"",BC175+VLOOKUP(BA175,Code!$B$2:$C$6,2,FALSE))</f>
        <v>#N/A</v>
      </c>
      <c r="BE175" s="86" t="e">
        <f ca="1">IF(AND(VLOOKUP(BD175,Homework!D:J,2,FALSE)="'s ",RIGHT(G175,1)="s"),"' ",IF(VLOOKUP(BD175,Homework!D:J,2,FALSE)="'s ","'s "," "))</f>
        <v>#N/A</v>
      </c>
      <c r="BF175" s="87" t="e">
        <f ca="1">IF(BA175=0,"",IF(I175="F"," "&amp;G175&amp;BE175&amp;VLOOKUP(BD175,Homework!D:J,3,FALSE)," "&amp;G175&amp;BE175&amp;VLOOKUP(BD175,Homework!D:J,5,FALSE)))</f>
        <v>#N/A</v>
      </c>
      <c r="BG175" s="87"/>
      <c r="BH175" s="87"/>
      <c r="BI175" s="87"/>
      <c r="BJ175" s="87"/>
      <c r="BK175" s="87"/>
      <c r="BL175" s="87"/>
      <c r="BM175" s="88"/>
      <c r="BN175" s="88"/>
      <c r="BO175" s="184" t="s">
        <v>26</v>
      </c>
      <c r="BP175" s="185" t="e">
        <f>VLOOKUP(BO175,Code!$B$45:$D$48,2,FALSE)</f>
        <v>#N/A</v>
      </c>
      <c r="BQ175" s="186" t="e">
        <f>VLOOKUP(BO175,Code!$B$45:$D$48,3,FALSE)</f>
        <v>#N/A</v>
      </c>
      <c r="BR175" s="186" t="e">
        <f t="shared" ca="1" si="120"/>
        <v>#N/A</v>
      </c>
      <c r="BS175" s="186"/>
      <c r="BT175" s="187" t="s">
        <v>219</v>
      </c>
      <c r="BU175" s="187" t="s">
        <v>220</v>
      </c>
      <c r="BV175" s="187" t="s">
        <v>225</v>
      </c>
      <c r="BW175" s="195"/>
      <c r="BX175" s="195"/>
      <c r="BY175" s="157" t="str">
        <f t="shared" ca="1" si="121"/>
        <v/>
      </c>
      <c r="BZ175" s="157" t="str">
        <f t="shared" ca="1" si="122"/>
        <v/>
      </c>
      <c r="CA175" s="132" t="str">
        <f t="shared" ca="1" si="141"/>
        <v xml:space="preserve"> </v>
      </c>
      <c r="CB175" s="88"/>
      <c r="CC175" s="124">
        <v>167</v>
      </c>
      <c r="CD175" s="125" t="e">
        <f>HLOOKUP(Report!CC175,Behaviour!$H$2:$K$3,2,FALSE)</f>
        <v>#N/A</v>
      </c>
      <c r="CE175" s="126" t="e">
        <f t="shared" ca="1" si="123"/>
        <v>#N/A</v>
      </c>
      <c r="CF175" s="127" t="e">
        <f ca="1">CE175+VLOOKUP(CC175,Code!$B$2:$C$6,2,FALSE)</f>
        <v>#N/A</v>
      </c>
      <c r="CG175" s="128" t="e">
        <f ca="1">IF(CC175=0,"",IF(I175="F",AC175&amp;" "&amp;VLOOKUP(CF175,Behaviour!D:I,2,FALSE)&amp;" ",AC175&amp;" "&amp;VLOOKUP(CF175,Behaviour!D:I,4,FALSE)&amp;" "))</f>
        <v>#N/A</v>
      </c>
      <c r="CH175" s="89"/>
      <c r="CI175" s="89"/>
      <c r="CJ175" s="266" t="s">
        <v>26</v>
      </c>
      <c r="CK175" s="266"/>
      <c r="CL175" s="89" t="e">
        <f>IF(CJ175=0,"",VLOOKUP(CJ175,Code!$B$59:$D$61,2,FALSE))</f>
        <v>#N/A</v>
      </c>
      <c r="CM175" s="89" t="e">
        <f>IF(CJ175=0,"",VLOOKUP(CJ175,Code!$B$59:$D$61,3,FALSE))</f>
        <v>#N/A</v>
      </c>
      <c r="CN175" s="89" t="e">
        <f t="shared" ca="1" si="124"/>
        <v>#N/A</v>
      </c>
      <c r="CO175" s="89" t="e">
        <f t="shared" ca="1" si="142"/>
        <v>#N/A</v>
      </c>
      <c r="CP175" s="89" t="e">
        <f t="shared" ca="1" si="143"/>
        <v>#N/A</v>
      </c>
      <c r="CQ175" s="89" t="e">
        <f t="shared" ca="1" si="125"/>
        <v>#N/A</v>
      </c>
      <c r="CR175" s="89" t="str">
        <f t="shared" ca="1" si="126"/>
        <v/>
      </c>
      <c r="CS175" s="89"/>
      <c r="CT175" s="89"/>
      <c r="CU175" s="89" t="str">
        <f t="shared" ca="1" si="127"/>
        <v/>
      </c>
      <c r="CV175" s="89"/>
      <c r="CW175" s="89"/>
      <c r="CX175" s="183" t="str">
        <f t="shared" ca="1" si="128"/>
        <v/>
      </c>
      <c r="CY175" s="22" t="e">
        <f t="shared" ca="1" si="129"/>
        <v>#VALUE!</v>
      </c>
      <c r="CZ175" s="22"/>
      <c r="DA175" s="22"/>
      <c r="DB175" s="182" t="s">
        <v>26</v>
      </c>
      <c r="DC175" s="108" t="e">
        <f t="shared" ca="1" si="130"/>
        <v>#VALUE!</v>
      </c>
      <c r="DD175" s="112" t="e">
        <f ca="1">VLOOKUP(Report!DC175,Code!$B$24:$C$32,2,FALSE)</f>
        <v>#VALUE!</v>
      </c>
      <c r="DE175" s="108" t="e">
        <f ca="1">VLOOKUP(Report!DC175,Code!$B$24:$D$32,3,FALSE)</f>
        <v>#VALUE!</v>
      </c>
      <c r="DF175" s="108" t="e">
        <f t="shared" ca="1" si="131"/>
        <v>#VALUE!</v>
      </c>
      <c r="DG175" s="108" t="e">
        <f t="shared" ca="1" si="144"/>
        <v>#VALUE!</v>
      </c>
      <c r="DH175" s="169" t="e">
        <f t="shared" ca="1" si="145"/>
        <v>#VALUE!</v>
      </c>
      <c r="DI175" s="170"/>
      <c r="DJ175" s="170"/>
      <c r="DK175" s="170"/>
      <c r="DL175" s="170"/>
      <c r="DM175" s="88"/>
      <c r="DN175" s="88"/>
      <c r="DO175" s="177" t="s">
        <v>26</v>
      </c>
      <c r="DP175" s="178" t="e">
        <f>VLOOKUP(Report!DO175,Code!$B$40:$D$42,2,FALSE)</f>
        <v>#N/A</v>
      </c>
      <c r="DQ175" s="179" t="e">
        <f>VLOOKUP(Report!DO175,Code!$B$40:$D$42,3,FALSE)</f>
        <v>#N/A</v>
      </c>
      <c r="DR175" s="180" t="e">
        <f t="shared" ca="1" si="132"/>
        <v>#N/A</v>
      </c>
      <c r="DS175" s="221"/>
      <c r="DT175" s="222" t="e">
        <f t="shared" ca="1" si="133"/>
        <v>#N/A</v>
      </c>
      <c r="DU175" s="181" t="s">
        <v>208</v>
      </c>
      <c r="DV175" s="181" t="s">
        <v>123</v>
      </c>
      <c r="DW175" s="181" t="s">
        <v>165</v>
      </c>
      <c r="DX175" s="115" t="str">
        <f t="shared" si="134"/>
        <v/>
      </c>
      <c r="DY175" s="115"/>
      <c r="DZ175" s="115"/>
      <c r="EA175" s="115"/>
      <c r="EB175" s="98"/>
      <c r="EC175" s="98" t="str">
        <f t="shared" si="146"/>
        <v/>
      </c>
      <c r="ED175" s="192" t="str">
        <f t="shared" si="147"/>
        <v/>
      </c>
    </row>
    <row r="176" spans="7:134" s="223" customFormat="1" ht="115.5" hidden="1" customHeight="1" thickTop="1" thickBot="1" x14ac:dyDescent="0.45">
      <c r="G176" s="199"/>
      <c r="H176" s="238"/>
      <c r="I176" s="190"/>
      <c r="J176" s="193"/>
      <c r="K176" s="193"/>
      <c r="L176" s="193"/>
      <c r="M176" s="193"/>
      <c r="N176" s="193"/>
      <c r="O176" s="193"/>
      <c r="P176" s="193"/>
      <c r="Q176" s="193"/>
      <c r="R176" s="193"/>
      <c r="S176" s="193"/>
      <c r="T176" s="90"/>
      <c r="U176" s="95" t="str">
        <f t="shared" si="114"/>
        <v>Type_2</v>
      </c>
      <c r="V176" s="254"/>
      <c r="W176" s="255" t="e">
        <f t="shared" ca="1" si="115"/>
        <v>#N/A</v>
      </c>
      <c r="X176" s="255"/>
      <c r="Y176" s="47" t="e">
        <f t="shared" ca="1" si="116"/>
        <v>#N/A</v>
      </c>
      <c r="Z176" s="47" t="e">
        <f t="shared" ca="1" si="117"/>
        <v>#N/A</v>
      </c>
      <c r="AA176" s="47"/>
      <c r="AB176" s="82" t="str">
        <f t="shared" si="136"/>
        <v>he</v>
      </c>
      <c r="AC176" s="82" t="str">
        <f t="shared" si="137"/>
        <v>He</v>
      </c>
      <c r="AD176" s="82" t="str">
        <f t="shared" si="138"/>
        <v>his</v>
      </c>
      <c r="AE176" s="83" t="str">
        <f t="shared" si="139"/>
        <v>His</v>
      </c>
      <c r="AF176" s="94"/>
      <c r="AG176" s="94"/>
      <c r="AH176" s="191" t="s">
        <v>26</v>
      </c>
      <c r="AI176" s="84" t="e">
        <f>HLOOKUP(Report!AH176,Person!$H$2:$L$3,2,FALSE)</f>
        <v>#N/A</v>
      </c>
      <c r="AJ176" s="85" t="e">
        <f t="shared" ca="1" si="118"/>
        <v>#N/A</v>
      </c>
      <c r="AK176" s="86" t="e">
        <f ca="1">IF(AH176=0,"",AJ176+VLOOKUP(AH176,Code!$B$2:$C$6,2,FALSE))</f>
        <v>#N/A</v>
      </c>
      <c r="AL176" s="143" t="e">
        <f ca="1">IF(AH176=0,"",IF(I176="F",G176&amp;" "&amp;VLOOKUP(AK176,Person!D:I,2,FALSE),G176&amp;" "&amp;VLOOKUP(AK176,Person!D:I,4,FALSE)))</f>
        <v>#N/A</v>
      </c>
      <c r="AM176" s="89"/>
      <c r="AN176" s="89"/>
      <c r="AO176" s="89"/>
      <c r="AP176" s="89"/>
      <c r="AQ176" s="89"/>
      <c r="AR176" s="89"/>
      <c r="AS176" s="88"/>
      <c r="AT176" s="189">
        <v>2</v>
      </c>
      <c r="AU176" s="147" t="str">
        <f>VLOOKUP(AT176,Code!$B$51:$D$55,2,FALSE)</f>
        <v>Behaviour_1</v>
      </c>
      <c r="AV176" s="88">
        <f ca="1">RANDBETWEEN(1,VLOOKUP(AT176,Code!$B$51:$D$55,3,FALSE))</f>
        <v>1</v>
      </c>
      <c r="AW176" s="89"/>
      <c r="AX176" s="143" t="str">
        <f t="shared" ca="1" si="140"/>
        <v xml:space="preserve"> He is always willing to help a classmate who has been unable to grasp a concept as quickly as himself. This demonstrates secure subject understanding.</v>
      </c>
      <c r="AY176" s="88"/>
      <c r="AZ176" s="88"/>
      <c r="BA176" s="188" t="s">
        <v>26</v>
      </c>
      <c r="BB176" s="84" t="e">
        <f>HLOOKUP(Report!BA176,Homework!$I$2:$L$3,2,FALSE)</f>
        <v>#N/A</v>
      </c>
      <c r="BC176" s="85" t="e">
        <f t="shared" ca="1" si="119"/>
        <v>#N/A</v>
      </c>
      <c r="BD176" s="86" t="e">
        <f ca="1">IF(BA176=0,"",BC176+VLOOKUP(BA176,Code!$B$2:$C$6,2,FALSE))</f>
        <v>#N/A</v>
      </c>
      <c r="BE176" s="86" t="e">
        <f ca="1">IF(AND(VLOOKUP(BD176,Homework!D:J,2,FALSE)="'s ",RIGHT(G176,1)="s"),"' ",IF(VLOOKUP(BD176,Homework!D:J,2,FALSE)="'s ","'s "," "))</f>
        <v>#N/A</v>
      </c>
      <c r="BF176" s="87" t="e">
        <f ca="1">IF(BA176=0,"",IF(I176="F"," "&amp;G176&amp;BE176&amp;VLOOKUP(BD176,Homework!D:J,3,FALSE)," "&amp;G176&amp;BE176&amp;VLOOKUP(BD176,Homework!D:J,5,FALSE)))</f>
        <v>#N/A</v>
      </c>
      <c r="BG176" s="87"/>
      <c r="BH176" s="87"/>
      <c r="BI176" s="87"/>
      <c r="BJ176" s="87"/>
      <c r="BK176" s="87"/>
      <c r="BL176" s="87"/>
      <c r="BM176" s="88"/>
      <c r="BN176" s="88"/>
      <c r="BO176" s="184" t="s">
        <v>26</v>
      </c>
      <c r="BP176" s="185" t="e">
        <f>VLOOKUP(BO176,Code!$B$45:$D$48,2,FALSE)</f>
        <v>#N/A</v>
      </c>
      <c r="BQ176" s="186" t="e">
        <f>VLOOKUP(BO176,Code!$B$45:$D$48,3,FALSE)</f>
        <v>#N/A</v>
      </c>
      <c r="BR176" s="186" t="e">
        <f t="shared" ca="1" si="120"/>
        <v>#N/A</v>
      </c>
      <c r="BS176" s="186"/>
      <c r="BT176" s="187" t="s">
        <v>219</v>
      </c>
      <c r="BU176" s="187" t="s">
        <v>220</v>
      </c>
      <c r="BV176" s="187" t="s">
        <v>225</v>
      </c>
      <c r="BW176" s="195"/>
      <c r="BX176" s="195"/>
      <c r="BY176" s="157" t="str">
        <f t="shared" ca="1" si="121"/>
        <v/>
      </c>
      <c r="BZ176" s="157" t="str">
        <f t="shared" ca="1" si="122"/>
        <v/>
      </c>
      <c r="CA176" s="132" t="str">
        <f t="shared" ca="1" si="141"/>
        <v xml:space="preserve"> </v>
      </c>
      <c r="CB176" s="88"/>
      <c r="CC176" s="124">
        <v>168</v>
      </c>
      <c r="CD176" s="125" t="e">
        <f>HLOOKUP(Report!CC176,Behaviour!$H$2:$K$3,2,FALSE)</f>
        <v>#N/A</v>
      </c>
      <c r="CE176" s="126" t="e">
        <f t="shared" ca="1" si="123"/>
        <v>#N/A</v>
      </c>
      <c r="CF176" s="127" t="e">
        <f ca="1">CE176+VLOOKUP(CC176,Code!$B$2:$C$6,2,FALSE)</f>
        <v>#N/A</v>
      </c>
      <c r="CG176" s="128" t="e">
        <f ca="1">IF(CC176=0,"",IF(I176="F",AC176&amp;" "&amp;VLOOKUP(CF176,Behaviour!D:I,2,FALSE)&amp;" ",AC176&amp;" "&amp;VLOOKUP(CF176,Behaviour!D:I,4,FALSE)&amp;" "))</f>
        <v>#N/A</v>
      </c>
      <c r="CH176" s="89"/>
      <c r="CI176" s="89"/>
      <c r="CJ176" s="266" t="s">
        <v>26</v>
      </c>
      <c r="CK176" s="266"/>
      <c r="CL176" s="89" t="e">
        <f>IF(CJ176=0,"",VLOOKUP(CJ176,Code!$B$59:$D$61,2,FALSE))</f>
        <v>#N/A</v>
      </c>
      <c r="CM176" s="89" t="e">
        <f>IF(CJ176=0,"",VLOOKUP(CJ176,Code!$B$59:$D$61,3,FALSE))</f>
        <v>#N/A</v>
      </c>
      <c r="CN176" s="89" t="e">
        <f t="shared" ca="1" si="124"/>
        <v>#N/A</v>
      </c>
      <c r="CO176" s="89" t="e">
        <f t="shared" ca="1" si="142"/>
        <v>#N/A</v>
      </c>
      <c r="CP176" s="89" t="e">
        <f t="shared" ca="1" si="143"/>
        <v>#N/A</v>
      </c>
      <c r="CQ176" s="89" t="e">
        <f t="shared" ca="1" si="125"/>
        <v>#N/A</v>
      </c>
      <c r="CR176" s="89" t="str">
        <f t="shared" ca="1" si="126"/>
        <v/>
      </c>
      <c r="CS176" s="89"/>
      <c r="CT176" s="89"/>
      <c r="CU176" s="89" t="str">
        <f t="shared" ca="1" si="127"/>
        <v/>
      </c>
      <c r="CV176" s="89"/>
      <c r="CW176" s="89"/>
      <c r="CX176" s="183" t="str">
        <f t="shared" ca="1" si="128"/>
        <v/>
      </c>
      <c r="CY176" s="22" t="e">
        <f t="shared" ca="1" si="129"/>
        <v>#VALUE!</v>
      </c>
      <c r="CZ176" s="22"/>
      <c r="DA176" s="22"/>
      <c r="DB176" s="182" t="s">
        <v>26</v>
      </c>
      <c r="DC176" s="108" t="e">
        <f t="shared" ca="1" si="130"/>
        <v>#VALUE!</v>
      </c>
      <c r="DD176" s="112" t="e">
        <f ca="1">VLOOKUP(Report!DC176,Code!$B$24:$C$32,2,FALSE)</f>
        <v>#VALUE!</v>
      </c>
      <c r="DE176" s="108" t="e">
        <f ca="1">VLOOKUP(Report!DC176,Code!$B$24:$D$32,3,FALSE)</f>
        <v>#VALUE!</v>
      </c>
      <c r="DF176" s="108" t="e">
        <f t="shared" ca="1" si="131"/>
        <v>#VALUE!</v>
      </c>
      <c r="DG176" s="108" t="e">
        <f t="shared" ca="1" si="144"/>
        <v>#VALUE!</v>
      </c>
      <c r="DH176" s="169" t="e">
        <f t="shared" ca="1" si="145"/>
        <v>#VALUE!</v>
      </c>
      <c r="DI176" s="170"/>
      <c r="DJ176" s="170"/>
      <c r="DK176" s="170"/>
      <c r="DL176" s="170"/>
      <c r="DM176" s="88"/>
      <c r="DN176" s="88"/>
      <c r="DO176" s="177" t="s">
        <v>26</v>
      </c>
      <c r="DP176" s="178" t="e">
        <f>VLOOKUP(Report!DO176,Code!$B$40:$D$42,2,FALSE)</f>
        <v>#N/A</v>
      </c>
      <c r="DQ176" s="179" t="e">
        <f>VLOOKUP(Report!DO176,Code!$B$40:$D$42,3,FALSE)</f>
        <v>#N/A</v>
      </c>
      <c r="DR176" s="180" t="e">
        <f t="shared" ca="1" si="132"/>
        <v>#N/A</v>
      </c>
      <c r="DS176" s="221"/>
      <c r="DT176" s="222" t="e">
        <f t="shared" ca="1" si="133"/>
        <v>#N/A</v>
      </c>
      <c r="DU176" s="181" t="s">
        <v>208</v>
      </c>
      <c r="DV176" s="181" t="s">
        <v>123</v>
      </c>
      <c r="DW176" s="181" t="s">
        <v>165</v>
      </c>
      <c r="DX176" s="115" t="str">
        <f t="shared" si="134"/>
        <v/>
      </c>
      <c r="DY176" s="115"/>
      <c r="DZ176" s="115"/>
      <c r="EA176" s="115"/>
      <c r="EB176" s="98"/>
      <c r="EC176" s="98" t="str">
        <f t="shared" si="146"/>
        <v/>
      </c>
      <c r="ED176" s="192" t="str">
        <f t="shared" si="147"/>
        <v/>
      </c>
    </row>
    <row r="177" spans="7:134" s="223" customFormat="1" ht="115.5" hidden="1" customHeight="1" thickTop="1" thickBot="1" x14ac:dyDescent="0.45">
      <c r="G177" s="199"/>
      <c r="H177" s="238"/>
      <c r="I177" s="190"/>
      <c r="J177" s="193"/>
      <c r="K177" s="193"/>
      <c r="L177" s="193"/>
      <c r="M177" s="193"/>
      <c r="N177" s="193"/>
      <c r="O177" s="193"/>
      <c r="P177" s="193"/>
      <c r="Q177" s="193"/>
      <c r="R177" s="193"/>
      <c r="S177" s="193"/>
      <c r="T177" s="90"/>
      <c r="U177" s="95" t="str">
        <f t="shared" si="114"/>
        <v>Type_2</v>
      </c>
      <c r="V177" s="254"/>
      <c r="W177" s="255" t="e">
        <f t="shared" ca="1" si="115"/>
        <v>#N/A</v>
      </c>
      <c r="X177" s="255"/>
      <c r="Y177" s="47" t="e">
        <f t="shared" ca="1" si="116"/>
        <v>#N/A</v>
      </c>
      <c r="Z177" s="47" t="e">
        <f t="shared" ca="1" si="117"/>
        <v>#N/A</v>
      </c>
      <c r="AA177" s="47"/>
      <c r="AB177" s="82" t="str">
        <f t="shared" si="136"/>
        <v>he</v>
      </c>
      <c r="AC177" s="82" t="str">
        <f t="shared" si="137"/>
        <v>He</v>
      </c>
      <c r="AD177" s="82" t="str">
        <f t="shared" si="138"/>
        <v>his</v>
      </c>
      <c r="AE177" s="83" t="str">
        <f t="shared" si="139"/>
        <v>His</v>
      </c>
      <c r="AF177" s="94"/>
      <c r="AG177" s="94"/>
      <c r="AH177" s="191" t="s">
        <v>26</v>
      </c>
      <c r="AI177" s="84" t="e">
        <f>HLOOKUP(Report!AH177,Person!$H$2:$L$3,2,FALSE)</f>
        <v>#N/A</v>
      </c>
      <c r="AJ177" s="85" t="e">
        <f t="shared" ca="1" si="118"/>
        <v>#N/A</v>
      </c>
      <c r="AK177" s="86" t="e">
        <f ca="1">IF(AH177=0,"",AJ177+VLOOKUP(AH177,Code!$B$2:$C$6,2,FALSE))</f>
        <v>#N/A</v>
      </c>
      <c r="AL177" s="143" t="e">
        <f ca="1">IF(AH177=0,"",IF(I177="F",G177&amp;" "&amp;VLOOKUP(AK177,Person!D:I,2,FALSE),G177&amp;" "&amp;VLOOKUP(AK177,Person!D:I,4,FALSE)))</f>
        <v>#N/A</v>
      </c>
      <c r="AM177" s="89"/>
      <c r="AN177" s="89"/>
      <c r="AO177" s="89"/>
      <c r="AP177" s="89"/>
      <c r="AQ177" s="89"/>
      <c r="AR177" s="89"/>
      <c r="AS177" s="88"/>
      <c r="AT177" s="189">
        <v>2</v>
      </c>
      <c r="AU177" s="147" t="str">
        <f>VLOOKUP(AT177,Code!$B$51:$D$55,2,FALSE)</f>
        <v>Behaviour_1</v>
      </c>
      <c r="AV177" s="88">
        <f ca="1">RANDBETWEEN(1,VLOOKUP(AT177,Code!$B$51:$D$55,3,FALSE))</f>
        <v>1</v>
      </c>
      <c r="AW177" s="89"/>
      <c r="AX177" s="143" t="str">
        <f t="shared" ca="1" si="140"/>
        <v xml:space="preserve"> He is always willing to help a classmate who has been unable to grasp a concept as quickly as himself. This demonstrates secure subject understanding.</v>
      </c>
      <c r="AY177" s="88"/>
      <c r="AZ177" s="88"/>
      <c r="BA177" s="188" t="s">
        <v>26</v>
      </c>
      <c r="BB177" s="84" t="e">
        <f>HLOOKUP(Report!BA177,Homework!$I$2:$L$3,2,FALSE)</f>
        <v>#N/A</v>
      </c>
      <c r="BC177" s="85" t="e">
        <f t="shared" ca="1" si="119"/>
        <v>#N/A</v>
      </c>
      <c r="BD177" s="86" t="e">
        <f ca="1">IF(BA177=0,"",BC177+VLOOKUP(BA177,Code!$B$2:$C$6,2,FALSE))</f>
        <v>#N/A</v>
      </c>
      <c r="BE177" s="86" t="e">
        <f ca="1">IF(AND(VLOOKUP(BD177,Homework!D:J,2,FALSE)="'s ",RIGHT(G177,1)="s"),"' ",IF(VLOOKUP(BD177,Homework!D:J,2,FALSE)="'s ","'s "," "))</f>
        <v>#N/A</v>
      </c>
      <c r="BF177" s="87" t="e">
        <f ca="1">IF(BA177=0,"",IF(I177="F"," "&amp;G177&amp;BE177&amp;VLOOKUP(BD177,Homework!D:J,3,FALSE)," "&amp;G177&amp;BE177&amp;VLOOKUP(BD177,Homework!D:J,5,FALSE)))</f>
        <v>#N/A</v>
      </c>
      <c r="BG177" s="87"/>
      <c r="BH177" s="87"/>
      <c r="BI177" s="87"/>
      <c r="BJ177" s="87"/>
      <c r="BK177" s="87"/>
      <c r="BL177" s="87"/>
      <c r="BM177" s="88"/>
      <c r="BN177" s="88"/>
      <c r="BO177" s="184" t="s">
        <v>26</v>
      </c>
      <c r="BP177" s="185" t="e">
        <f>VLOOKUP(BO177,Code!$B$45:$D$48,2,FALSE)</f>
        <v>#N/A</v>
      </c>
      <c r="BQ177" s="186" t="e">
        <f>VLOOKUP(BO177,Code!$B$45:$D$48,3,FALSE)</f>
        <v>#N/A</v>
      </c>
      <c r="BR177" s="186" t="e">
        <f t="shared" ca="1" si="120"/>
        <v>#N/A</v>
      </c>
      <c r="BS177" s="186"/>
      <c r="BT177" s="187" t="s">
        <v>219</v>
      </c>
      <c r="BU177" s="187" t="s">
        <v>220</v>
      </c>
      <c r="BV177" s="187" t="s">
        <v>225</v>
      </c>
      <c r="BW177" s="195"/>
      <c r="BX177" s="195"/>
      <c r="BY177" s="157" t="str">
        <f t="shared" ca="1" si="121"/>
        <v/>
      </c>
      <c r="BZ177" s="157" t="str">
        <f t="shared" ca="1" si="122"/>
        <v/>
      </c>
      <c r="CA177" s="132" t="str">
        <f t="shared" ca="1" si="141"/>
        <v xml:space="preserve"> </v>
      </c>
      <c r="CB177" s="88"/>
      <c r="CC177" s="124">
        <v>169</v>
      </c>
      <c r="CD177" s="125" t="e">
        <f>HLOOKUP(Report!CC177,Behaviour!$H$2:$K$3,2,FALSE)</f>
        <v>#N/A</v>
      </c>
      <c r="CE177" s="126" t="e">
        <f t="shared" ca="1" si="123"/>
        <v>#N/A</v>
      </c>
      <c r="CF177" s="127" t="e">
        <f ca="1">CE177+VLOOKUP(CC177,Code!$B$2:$C$6,2,FALSE)</f>
        <v>#N/A</v>
      </c>
      <c r="CG177" s="128" t="e">
        <f ca="1">IF(CC177=0,"",IF(I177="F",AC177&amp;" "&amp;VLOOKUP(CF177,Behaviour!D:I,2,FALSE)&amp;" ",AC177&amp;" "&amp;VLOOKUP(CF177,Behaviour!D:I,4,FALSE)&amp;" "))</f>
        <v>#N/A</v>
      </c>
      <c r="CH177" s="89"/>
      <c r="CI177" s="89"/>
      <c r="CJ177" s="266" t="s">
        <v>26</v>
      </c>
      <c r="CK177" s="266"/>
      <c r="CL177" s="89" t="e">
        <f>IF(CJ177=0,"",VLOOKUP(CJ177,Code!$B$59:$D$61,2,FALSE))</f>
        <v>#N/A</v>
      </c>
      <c r="CM177" s="89" t="e">
        <f>IF(CJ177=0,"",VLOOKUP(CJ177,Code!$B$59:$D$61,3,FALSE))</f>
        <v>#N/A</v>
      </c>
      <c r="CN177" s="89" t="e">
        <f t="shared" ca="1" si="124"/>
        <v>#N/A</v>
      </c>
      <c r="CO177" s="89" t="e">
        <f t="shared" ca="1" si="142"/>
        <v>#N/A</v>
      </c>
      <c r="CP177" s="89" t="e">
        <f t="shared" ca="1" si="143"/>
        <v>#N/A</v>
      </c>
      <c r="CQ177" s="89" t="e">
        <f t="shared" ca="1" si="125"/>
        <v>#N/A</v>
      </c>
      <c r="CR177" s="89" t="str">
        <f t="shared" ca="1" si="126"/>
        <v/>
      </c>
      <c r="CS177" s="89"/>
      <c r="CT177" s="89"/>
      <c r="CU177" s="89" t="str">
        <f t="shared" ca="1" si="127"/>
        <v/>
      </c>
      <c r="CV177" s="89"/>
      <c r="CW177" s="89"/>
      <c r="CX177" s="183" t="str">
        <f t="shared" ca="1" si="128"/>
        <v/>
      </c>
      <c r="CY177" s="22" t="e">
        <f t="shared" ca="1" si="129"/>
        <v>#VALUE!</v>
      </c>
      <c r="CZ177" s="22"/>
      <c r="DA177" s="22"/>
      <c r="DB177" s="182" t="s">
        <v>26</v>
      </c>
      <c r="DC177" s="108" t="e">
        <f t="shared" ca="1" si="130"/>
        <v>#VALUE!</v>
      </c>
      <c r="DD177" s="112" t="e">
        <f ca="1">VLOOKUP(Report!DC177,Code!$B$24:$C$32,2,FALSE)</f>
        <v>#VALUE!</v>
      </c>
      <c r="DE177" s="108" t="e">
        <f ca="1">VLOOKUP(Report!DC177,Code!$B$24:$D$32,3,FALSE)</f>
        <v>#VALUE!</v>
      </c>
      <c r="DF177" s="108" t="e">
        <f t="shared" ca="1" si="131"/>
        <v>#VALUE!</v>
      </c>
      <c r="DG177" s="108" t="e">
        <f t="shared" ca="1" si="144"/>
        <v>#VALUE!</v>
      </c>
      <c r="DH177" s="169" t="e">
        <f t="shared" ca="1" si="145"/>
        <v>#VALUE!</v>
      </c>
      <c r="DI177" s="170"/>
      <c r="DJ177" s="170"/>
      <c r="DK177" s="170"/>
      <c r="DL177" s="170"/>
      <c r="DM177" s="88"/>
      <c r="DN177" s="88"/>
      <c r="DO177" s="177" t="s">
        <v>26</v>
      </c>
      <c r="DP177" s="178" t="e">
        <f>VLOOKUP(Report!DO177,Code!$B$40:$D$42,2,FALSE)</f>
        <v>#N/A</v>
      </c>
      <c r="DQ177" s="179" t="e">
        <f>VLOOKUP(Report!DO177,Code!$B$40:$D$42,3,FALSE)</f>
        <v>#N/A</v>
      </c>
      <c r="DR177" s="180" t="e">
        <f t="shared" ca="1" si="132"/>
        <v>#N/A</v>
      </c>
      <c r="DS177" s="221"/>
      <c r="DT177" s="222" t="e">
        <f t="shared" ca="1" si="133"/>
        <v>#N/A</v>
      </c>
      <c r="DU177" s="181" t="s">
        <v>208</v>
      </c>
      <c r="DV177" s="181" t="s">
        <v>123</v>
      </c>
      <c r="DW177" s="181" t="s">
        <v>165</v>
      </c>
      <c r="DX177" s="115" t="str">
        <f t="shared" si="134"/>
        <v/>
      </c>
      <c r="DY177" s="115"/>
      <c r="DZ177" s="115"/>
      <c r="EA177" s="115"/>
      <c r="EB177" s="98"/>
      <c r="EC177" s="98" t="str">
        <f t="shared" si="146"/>
        <v/>
      </c>
      <c r="ED177" s="192" t="str">
        <f t="shared" si="147"/>
        <v/>
      </c>
    </row>
    <row r="178" spans="7:134" s="223" customFormat="1" ht="115.5" hidden="1" customHeight="1" thickTop="1" thickBot="1" x14ac:dyDescent="0.45">
      <c r="G178" s="199"/>
      <c r="H178" s="238"/>
      <c r="I178" s="190"/>
      <c r="J178" s="193"/>
      <c r="K178" s="193"/>
      <c r="L178" s="193"/>
      <c r="M178" s="193"/>
      <c r="N178" s="193"/>
      <c r="O178" s="193"/>
      <c r="P178" s="193"/>
      <c r="Q178" s="193"/>
      <c r="R178" s="193"/>
      <c r="S178" s="193"/>
      <c r="T178" s="90"/>
      <c r="U178" s="95" t="str">
        <f t="shared" si="114"/>
        <v>Type_2</v>
      </c>
      <c r="V178" s="254"/>
      <c r="W178" s="255" t="e">
        <f t="shared" ca="1" si="115"/>
        <v>#N/A</v>
      </c>
      <c r="X178" s="255"/>
      <c r="Y178" s="47" t="e">
        <f t="shared" ca="1" si="116"/>
        <v>#N/A</v>
      </c>
      <c r="Z178" s="47" t="e">
        <f t="shared" ca="1" si="117"/>
        <v>#N/A</v>
      </c>
      <c r="AA178" s="47"/>
      <c r="AB178" s="82" t="str">
        <f t="shared" si="136"/>
        <v>he</v>
      </c>
      <c r="AC178" s="82" t="str">
        <f t="shared" si="137"/>
        <v>He</v>
      </c>
      <c r="AD178" s="82" t="str">
        <f t="shared" si="138"/>
        <v>his</v>
      </c>
      <c r="AE178" s="83" t="str">
        <f t="shared" si="139"/>
        <v>His</v>
      </c>
      <c r="AF178" s="94"/>
      <c r="AG178" s="94"/>
      <c r="AH178" s="191" t="s">
        <v>26</v>
      </c>
      <c r="AI178" s="84" t="e">
        <f>HLOOKUP(Report!AH178,Person!$H$2:$L$3,2,FALSE)</f>
        <v>#N/A</v>
      </c>
      <c r="AJ178" s="85" t="e">
        <f t="shared" ca="1" si="118"/>
        <v>#N/A</v>
      </c>
      <c r="AK178" s="86" t="e">
        <f ca="1">IF(AH178=0,"",AJ178+VLOOKUP(AH178,Code!$B$2:$C$6,2,FALSE))</f>
        <v>#N/A</v>
      </c>
      <c r="AL178" s="143" t="e">
        <f ca="1">IF(AH178=0,"",IF(I178="F",G178&amp;" "&amp;VLOOKUP(AK178,Person!D:I,2,FALSE),G178&amp;" "&amp;VLOOKUP(AK178,Person!D:I,4,FALSE)))</f>
        <v>#N/A</v>
      </c>
      <c r="AM178" s="89"/>
      <c r="AN178" s="89"/>
      <c r="AO178" s="89"/>
      <c r="AP178" s="89"/>
      <c r="AQ178" s="89"/>
      <c r="AR178" s="89"/>
      <c r="AS178" s="88"/>
      <c r="AT178" s="189">
        <v>2</v>
      </c>
      <c r="AU178" s="147" t="str">
        <f>VLOOKUP(AT178,Code!$B$51:$D$55,2,FALSE)</f>
        <v>Behaviour_1</v>
      </c>
      <c r="AV178" s="88">
        <f ca="1">RANDBETWEEN(1,VLOOKUP(AT178,Code!$B$51:$D$55,3,FALSE))</f>
        <v>3</v>
      </c>
      <c r="AW178" s="89"/>
      <c r="AX178" s="143" t="str">
        <f t="shared" ca="1" si="140"/>
        <v xml:space="preserve"> He shows good citizenship by assisting other students find errors in their work. This demonstrates secure subject understanding.</v>
      </c>
      <c r="AY178" s="88"/>
      <c r="AZ178" s="88"/>
      <c r="BA178" s="188" t="s">
        <v>26</v>
      </c>
      <c r="BB178" s="84" t="e">
        <f>HLOOKUP(Report!BA178,Homework!$I$2:$L$3,2,FALSE)</f>
        <v>#N/A</v>
      </c>
      <c r="BC178" s="85" t="e">
        <f t="shared" ca="1" si="119"/>
        <v>#N/A</v>
      </c>
      <c r="BD178" s="86" t="e">
        <f ca="1">IF(BA178=0,"",BC178+VLOOKUP(BA178,Code!$B$2:$C$6,2,FALSE))</f>
        <v>#N/A</v>
      </c>
      <c r="BE178" s="86" t="e">
        <f ca="1">IF(AND(VLOOKUP(BD178,Homework!D:J,2,FALSE)="'s ",RIGHT(G178,1)="s"),"' ",IF(VLOOKUP(BD178,Homework!D:J,2,FALSE)="'s ","'s "," "))</f>
        <v>#N/A</v>
      </c>
      <c r="BF178" s="87" t="e">
        <f ca="1">IF(BA178=0,"",IF(I178="F"," "&amp;G178&amp;BE178&amp;VLOOKUP(BD178,Homework!D:J,3,FALSE)," "&amp;G178&amp;BE178&amp;VLOOKUP(BD178,Homework!D:J,5,FALSE)))</f>
        <v>#N/A</v>
      </c>
      <c r="BG178" s="87"/>
      <c r="BH178" s="87"/>
      <c r="BI178" s="87"/>
      <c r="BJ178" s="87"/>
      <c r="BK178" s="87"/>
      <c r="BL178" s="87"/>
      <c r="BM178" s="88"/>
      <c r="BN178" s="88"/>
      <c r="BO178" s="184" t="s">
        <v>26</v>
      </c>
      <c r="BP178" s="185" t="e">
        <f>VLOOKUP(BO178,Code!$B$45:$D$48,2,FALSE)</f>
        <v>#N/A</v>
      </c>
      <c r="BQ178" s="186" t="e">
        <f>VLOOKUP(BO178,Code!$B$45:$D$48,3,FALSE)</f>
        <v>#N/A</v>
      </c>
      <c r="BR178" s="186" t="e">
        <f t="shared" ca="1" si="120"/>
        <v>#N/A</v>
      </c>
      <c r="BS178" s="186"/>
      <c r="BT178" s="187" t="s">
        <v>219</v>
      </c>
      <c r="BU178" s="187" t="s">
        <v>220</v>
      </c>
      <c r="BV178" s="187" t="s">
        <v>225</v>
      </c>
      <c r="BW178" s="195"/>
      <c r="BX178" s="195"/>
      <c r="BY178" s="157" t="str">
        <f t="shared" ca="1" si="121"/>
        <v/>
      </c>
      <c r="BZ178" s="157" t="str">
        <f t="shared" ca="1" si="122"/>
        <v/>
      </c>
      <c r="CA178" s="132" t="str">
        <f t="shared" ca="1" si="141"/>
        <v xml:space="preserve"> </v>
      </c>
      <c r="CB178" s="88"/>
      <c r="CC178" s="124">
        <v>170</v>
      </c>
      <c r="CD178" s="125" t="e">
        <f>HLOOKUP(Report!CC178,Behaviour!$H$2:$K$3,2,FALSE)</f>
        <v>#N/A</v>
      </c>
      <c r="CE178" s="126" t="e">
        <f t="shared" ca="1" si="123"/>
        <v>#N/A</v>
      </c>
      <c r="CF178" s="127" t="e">
        <f ca="1">CE178+VLOOKUP(CC178,Code!$B$2:$C$6,2,FALSE)</f>
        <v>#N/A</v>
      </c>
      <c r="CG178" s="128" t="e">
        <f ca="1">IF(CC178=0,"",IF(I178="F",AC178&amp;" "&amp;VLOOKUP(CF178,Behaviour!D:I,2,FALSE)&amp;" ",AC178&amp;" "&amp;VLOOKUP(CF178,Behaviour!D:I,4,FALSE)&amp;" "))</f>
        <v>#N/A</v>
      </c>
      <c r="CH178" s="89"/>
      <c r="CI178" s="89"/>
      <c r="CJ178" s="266" t="s">
        <v>26</v>
      </c>
      <c r="CK178" s="266"/>
      <c r="CL178" s="89" t="e">
        <f>IF(CJ178=0,"",VLOOKUP(CJ178,Code!$B$59:$D$61,2,FALSE))</f>
        <v>#N/A</v>
      </c>
      <c r="CM178" s="89" t="e">
        <f>IF(CJ178=0,"",VLOOKUP(CJ178,Code!$B$59:$D$61,3,FALSE))</f>
        <v>#N/A</v>
      </c>
      <c r="CN178" s="89" t="e">
        <f t="shared" ca="1" si="124"/>
        <v>#N/A</v>
      </c>
      <c r="CO178" s="89" t="e">
        <f t="shared" ca="1" si="142"/>
        <v>#N/A</v>
      </c>
      <c r="CP178" s="89" t="e">
        <f t="shared" ca="1" si="143"/>
        <v>#N/A</v>
      </c>
      <c r="CQ178" s="89" t="e">
        <f t="shared" ca="1" si="125"/>
        <v>#N/A</v>
      </c>
      <c r="CR178" s="89" t="str">
        <f t="shared" ca="1" si="126"/>
        <v/>
      </c>
      <c r="CS178" s="89"/>
      <c r="CT178" s="89"/>
      <c r="CU178" s="89" t="str">
        <f t="shared" ca="1" si="127"/>
        <v/>
      </c>
      <c r="CV178" s="89"/>
      <c r="CW178" s="89"/>
      <c r="CX178" s="183" t="str">
        <f t="shared" ca="1" si="128"/>
        <v/>
      </c>
      <c r="CY178" s="22" t="e">
        <f t="shared" ca="1" si="129"/>
        <v>#VALUE!</v>
      </c>
      <c r="CZ178" s="22"/>
      <c r="DA178" s="22"/>
      <c r="DB178" s="182" t="s">
        <v>26</v>
      </c>
      <c r="DC178" s="108" t="e">
        <f t="shared" ca="1" si="130"/>
        <v>#VALUE!</v>
      </c>
      <c r="DD178" s="112" t="e">
        <f ca="1">VLOOKUP(Report!DC178,Code!$B$24:$C$32,2,FALSE)</f>
        <v>#VALUE!</v>
      </c>
      <c r="DE178" s="108" t="e">
        <f ca="1">VLOOKUP(Report!DC178,Code!$B$24:$D$32,3,FALSE)</f>
        <v>#VALUE!</v>
      </c>
      <c r="DF178" s="108" t="e">
        <f t="shared" ca="1" si="131"/>
        <v>#VALUE!</v>
      </c>
      <c r="DG178" s="108" t="e">
        <f t="shared" ca="1" si="144"/>
        <v>#VALUE!</v>
      </c>
      <c r="DH178" s="169" t="e">
        <f t="shared" ca="1" si="145"/>
        <v>#VALUE!</v>
      </c>
      <c r="DI178" s="170"/>
      <c r="DJ178" s="170"/>
      <c r="DK178" s="170"/>
      <c r="DL178" s="170"/>
      <c r="DM178" s="88"/>
      <c r="DN178" s="88"/>
      <c r="DO178" s="177" t="s">
        <v>26</v>
      </c>
      <c r="DP178" s="178" t="e">
        <f>VLOOKUP(Report!DO178,Code!$B$40:$D$42,2,FALSE)</f>
        <v>#N/A</v>
      </c>
      <c r="DQ178" s="179" t="e">
        <f>VLOOKUP(Report!DO178,Code!$B$40:$D$42,3,FALSE)</f>
        <v>#N/A</v>
      </c>
      <c r="DR178" s="180" t="e">
        <f t="shared" ca="1" si="132"/>
        <v>#N/A</v>
      </c>
      <c r="DS178" s="221"/>
      <c r="DT178" s="222" t="e">
        <f t="shared" ca="1" si="133"/>
        <v>#N/A</v>
      </c>
      <c r="DU178" s="181" t="s">
        <v>208</v>
      </c>
      <c r="DV178" s="181" t="s">
        <v>123</v>
      </c>
      <c r="DW178" s="181" t="s">
        <v>165</v>
      </c>
      <c r="DX178" s="115" t="str">
        <f t="shared" si="134"/>
        <v/>
      </c>
      <c r="DY178" s="115"/>
      <c r="DZ178" s="115"/>
      <c r="EA178" s="115"/>
      <c r="EB178" s="98"/>
      <c r="EC178" s="98" t="str">
        <f t="shared" si="146"/>
        <v/>
      </c>
      <c r="ED178" s="192" t="str">
        <f t="shared" si="147"/>
        <v/>
      </c>
    </row>
    <row r="179" spans="7:134" s="223" customFormat="1" ht="115.5" hidden="1" customHeight="1" thickTop="1" thickBot="1" x14ac:dyDescent="0.45">
      <c r="G179" s="199"/>
      <c r="H179" s="238"/>
      <c r="I179" s="190"/>
      <c r="J179" s="193"/>
      <c r="K179" s="193"/>
      <c r="L179" s="193"/>
      <c r="M179" s="193"/>
      <c r="N179" s="193"/>
      <c r="O179" s="193"/>
      <c r="P179" s="193"/>
      <c r="Q179" s="193"/>
      <c r="R179" s="193"/>
      <c r="S179" s="193"/>
      <c r="T179" s="90"/>
      <c r="U179" s="95" t="str">
        <f t="shared" si="114"/>
        <v>Type_2</v>
      </c>
      <c r="V179" s="254"/>
      <c r="W179" s="255" t="e">
        <f t="shared" ca="1" si="115"/>
        <v>#N/A</v>
      </c>
      <c r="X179" s="255"/>
      <c r="Y179" s="47" t="e">
        <f t="shared" ca="1" si="116"/>
        <v>#N/A</v>
      </c>
      <c r="Z179" s="47" t="e">
        <f t="shared" ca="1" si="117"/>
        <v>#N/A</v>
      </c>
      <c r="AA179" s="47"/>
      <c r="AB179" s="82" t="str">
        <f t="shared" si="136"/>
        <v>he</v>
      </c>
      <c r="AC179" s="82" t="str">
        <f t="shared" si="137"/>
        <v>He</v>
      </c>
      <c r="AD179" s="82" t="str">
        <f t="shared" si="138"/>
        <v>his</v>
      </c>
      <c r="AE179" s="83" t="str">
        <f t="shared" si="139"/>
        <v>His</v>
      </c>
      <c r="AF179" s="94"/>
      <c r="AG179" s="94"/>
      <c r="AH179" s="191" t="s">
        <v>26</v>
      </c>
      <c r="AI179" s="84" t="e">
        <f>HLOOKUP(Report!AH179,Person!$H$2:$L$3,2,FALSE)</f>
        <v>#N/A</v>
      </c>
      <c r="AJ179" s="85" t="e">
        <f t="shared" ca="1" si="118"/>
        <v>#N/A</v>
      </c>
      <c r="AK179" s="86" t="e">
        <f ca="1">IF(AH179=0,"",AJ179+VLOOKUP(AH179,Code!$B$2:$C$6,2,FALSE))</f>
        <v>#N/A</v>
      </c>
      <c r="AL179" s="143" t="e">
        <f ca="1">IF(AH179=0,"",IF(I179="F",G179&amp;" "&amp;VLOOKUP(AK179,Person!D:I,2,FALSE),G179&amp;" "&amp;VLOOKUP(AK179,Person!D:I,4,FALSE)))</f>
        <v>#N/A</v>
      </c>
      <c r="AM179" s="89"/>
      <c r="AN179" s="89"/>
      <c r="AO179" s="89"/>
      <c r="AP179" s="89"/>
      <c r="AQ179" s="89"/>
      <c r="AR179" s="89"/>
      <c r="AS179" s="88"/>
      <c r="AT179" s="189">
        <v>2</v>
      </c>
      <c r="AU179" s="147" t="str">
        <f>VLOOKUP(AT179,Code!$B$51:$D$55,2,FALSE)</f>
        <v>Behaviour_1</v>
      </c>
      <c r="AV179" s="88">
        <f ca="1">RANDBETWEEN(1,VLOOKUP(AT179,Code!$B$51:$D$55,3,FALSE))</f>
        <v>2</v>
      </c>
      <c r="AW179" s="89"/>
      <c r="AX179" s="143" t="str">
        <f t="shared" ca="1" si="140"/>
        <v xml:space="preserve"> He shows good citizenship by assisting other students to correct their work. This demonstrates secure subject understanding.</v>
      </c>
      <c r="AY179" s="88"/>
      <c r="AZ179" s="88"/>
      <c r="BA179" s="188" t="s">
        <v>26</v>
      </c>
      <c r="BB179" s="84" t="e">
        <f>HLOOKUP(Report!BA179,Homework!$I$2:$L$3,2,FALSE)</f>
        <v>#N/A</v>
      </c>
      <c r="BC179" s="85" t="e">
        <f t="shared" ca="1" si="119"/>
        <v>#N/A</v>
      </c>
      <c r="BD179" s="86" t="e">
        <f ca="1">IF(BA179=0,"",BC179+VLOOKUP(BA179,Code!$B$2:$C$6,2,FALSE))</f>
        <v>#N/A</v>
      </c>
      <c r="BE179" s="86" t="e">
        <f ca="1">IF(AND(VLOOKUP(BD179,Homework!D:J,2,FALSE)="'s ",RIGHT(G179,1)="s"),"' ",IF(VLOOKUP(BD179,Homework!D:J,2,FALSE)="'s ","'s "," "))</f>
        <v>#N/A</v>
      </c>
      <c r="BF179" s="87" t="e">
        <f ca="1">IF(BA179=0,"",IF(I179="F"," "&amp;G179&amp;BE179&amp;VLOOKUP(BD179,Homework!D:J,3,FALSE)," "&amp;G179&amp;BE179&amp;VLOOKUP(BD179,Homework!D:J,5,FALSE)))</f>
        <v>#N/A</v>
      </c>
      <c r="BG179" s="87"/>
      <c r="BH179" s="87"/>
      <c r="BI179" s="87"/>
      <c r="BJ179" s="87"/>
      <c r="BK179" s="87"/>
      <c r="BL179" s="87"/>
      <c r="BM179" s="88"/>
      <c r="BN179" s="88"/>
      <c r="BO179" s="184" t="s">
        <v>26</v>
      </c>
      <c r="BP179" s="185" t="e">
        <f>VLOOKUP(BO179,Code!$B$45:$D$48,2,FALSE)</f>
        <v>#N/A</v>
      </c>
      <c r="BQ179" s="186" t="e">
        <f>VLOOKUP(BO179,Code!$B$45:$D$48,3,FALSE)</f>
        <v>#N/A</v>
      </c>
      <c r="BR179" s="186" t="e">
        <f t="shared" ca="1" si="120"/>
        <v>#N/A</v>
      </c>
      <c r="BS179" s="186"/>
      <c r="BT179" s="187" t="s">
        <v>219</v>
      </c>
      <c r="BU179" s="187" t="s">
        <v>220</v>
      </c>
      <c r="BV179" s="187" t="s">
        <v>225</v>
      </c>
      <c r="BW179" s="195"/>
      <c r="BX179" s="195"/>
      <c r="BY179" s="157" t="str">
        <f t="shared" ca="1" si="121"/>
        <v/>
      </c>
      <c r="BZ179" s="157" t="str">
        <f t="shared" ca="1" si="122"/>
        <v/>
      </c>
      <c r="CA179" s="132" t="str">
        <f t="shared" ca="1" si="141"/>
        <v xml:space="preserve"> </v>
      </c>
      <c r="CB179" s="88"/>
      <c r="CC179" s="124">
        <v>171</v>
      </c>
      <c r="CD179" s="125" t="e">
        <f>HLOOKUP(Report!CC179,Behaviour!$H$2:$K$3,2,FALSE)</f>
        <v>#N/A</v>
      </c>
      <c r="CE179" s="126" t="e">
        <f t="shared" ca="1" si="123"/>
        <v>#N/A</v>
      </c>
      <c r="CF179" s="127" t="e">
        <f ca="1">CE179+VLOOKUP(CC179,Code!$B$2:$C$6,2,FALSE)</f>
        <v>#N/A</v>
      </c>
      <c r="CG179" s="128" t="e">
        <f ca="1">IF(CC179=0,"",IF(I179="F",AC179&amp;" "&amp;VLOOKUP(CF179,Behaviour!D:I,2,FALSE)&amp;" ",AC179&amp;" "&amp;VLOOKUP(CF179,Behaviour!D:I,4,FALSE)&amp;" "))</f>
        <v>#N/A</v>
      </c>
      <c r="CH179" s="89"/>
      <c r="CI179" s="89"/>
      <c r="CJ179" s="266" t="s">
        <v>26</v>
      </c>
      <c r="CK179" s="266"/>
      <c r="CL179" s="89" t="e">
        <f>IF(CJ179=0,"",VLOOKUP(CJ179,Code!$B$59:$D$61,2,FALSE))</f>
        <v>#N/A</v>
      </c>
      <c r="CM179" s="89" t="e">
        <f>IF(CJ179=0,"",VLOOKUP(CJ179,Code!$B$59:$D$61,3,FALSE))</f>
        <v>#N/A</v>
      </c>
      <c r="CN179" s="89" t="e">
        <f t="shared" ca="1" si="124"/>
        <v>#N/A</v>
      </c>
      <c r="CO179" s="89" t="e">
        <f t="shared" ca="1" si="142"/>
        <v>#N/A</v>
      </c>
      <c r="CP179" s="89" t="e">
        <f t="shared" ca="1" si="143"/>
        <v>#N/A</v>
      </c>
      <c r="CQ179" s="89" t="e">
        <f t="shared" ca="1" si="125"/>
        <v>#N/A</v>
      </c>
      <c r="CR179" s="89" t="str">
        <f t="shared" ca="1" si="126"/>
        <v/>
      </c>
      <c r="CS179" s="89"/>
      <c r="CT179" s="89"/>
      <c r="CU179" s="89" t="str">
        <f t="shared" ca="1" si="127"/>
        <v/>
      </c>
      <c r="CV179" s="89"/>
      <c r="CW179" s="89"/>
      <c r="CX179" s="183" t="str">
        <f t="shared" ca="1" si="128"/>
        <v/>
      </c>
      <c r="CY179" s="22" t="e">
        <f t="shared" ca="1" si="129"/>
        <v>#VALUE!</v>
      </c>
      <c r="CZ179" s="22"/>
      <c r="DA179" s="22"/>
      <c r="DB179" s="182" t="s">
        <v>26</v>
      </c>
      <c r="DC179" s="108" t="e">
        <f t="shared" ca="1" si="130"/>
        <v>#VALUE!</v>
      </c>
      <c r="DD179" s="112" t="e">
        <f ca="1">VLOOKUP(Report!DC179,Code!$B$24:$C$32,2,FALSE)</f>
        <v>#VALUE!</v>
      </c>
      <c r="DE179" s="108" t="e">
        <f ca="1">VLOOKUP(Report!DC179,Code!$B$24:$D$32,3,FALSE)</f>
        <v>#VALUE!</v>
      </c>
      <c r="DF179" s="108" t="e">
        <f t="shared" ca="1" si="131"/>
        <v>#VALUE!</v>
      </c>
      <c r="DG179" s="108" t="e">
        <f t="shared" ca="1" si="144"/>
        <v>#VALUE!</v>
      </c>
      <c r="DH179" s="169" t="e">
        <f t="shared" ca="1" si="145"/>
        <v>#VALUE!</v>
      </c>
      <c r="DI179" s="170"/>
      <c r="DJ179" s="170"/>
      <c r="DK179" s="170"/>
      <c r="DL179" s="170"/>
      <c r="DM179" s="88"/>
      <c r="DN179" s="88"/>
      <c r="DO179" s="177" t="s">
        <v>26</v>
      </c>
      <c r="DP179" s="178" t="e">
        <f>VLOOKUP(Report!DO179,Code!$B$40:$D$42,2,FALSE)</f>
        <v>#N/A</v>
      </c>
      <c r="DQ179" s="179" t="e">
        <f>VLOOKUP(Report!DO179,Code!$B$40:$D$42,3,FALSE)</f>
        <v>#N/A</v>
      </c>
      <c r="DR179" s="180" t="e">
        <f t="shared" ca="1" si="132"/>
        <v>#N/A</v>
      </c>
      <c r="DS179" s="221"/>
      <c r="DT179" s="222" t="e">
        <f t="shared" ca="1" si="133"/>
        <v>#N/A</v>
      </c>
      <c r="DU179" s="181" t="s">
        <v>208</v>
      </c>
      <c r="DV179" s="181" t="s">
        <v>123</v>
      </c>
      <c r="DW179" s="181" t="s">
        <v>165</v>
      </c>
      <c r="DX179" s="115" t="str">
        <f t="shared" si="134"/>
        <v/>
      </c>
      <c r="DY179" s="115"/>
      <c r="DZ179" s="115"/>
      <c r="EA179" s="115"/>
      <c r="EB179" s="98"/>
      <c r="EC179" s="98" t="str">
        <f t="shared" si="146"/>
        <v/>
      </c>
      <c r="ED179" s="192" t="str">
        <f t="shared" si="147"/>
        <v/>
      </c>
    </row>
    <row r="180" spans="7:134" s="223" customFormat="1" ht="115.5" hidden="1" customHeight="1" thickTop="1" thickBot="1" x14ac:dyDescent="0.45">
      <c r="G180" s="199"/>
      <c r="H180" s="238"/>
      <c r="I180" s="190"/>
      <c r="J180" s="193"/>
      <c r="K180" s="193"/>
      <c r="L180" s="193"/>
      <c r="M180" s="193"/>
      <c r="N180" s="193"/>
      <c r="O180" s="193"/>
      <c r="P180" s="193"/>
      <c r="Q180" s="193"/>
      <c r="R180" s="193"/>
      <c r="S180" s="193"/>
      <c r="T180" s="90"/>
      <c r="U180" s="95" t="str">
        <f t="shared" si="114"/>
        <v>Type_2</v>
      </c>
      <c r="V180" s="254"/>
      <c r="W180" s="255" t="e">
        <f t="shared" ca="1" si="115"/>
        <v>#N/A</v>
      </c>
      <c r="X180" s="255"/>
      <c r="Y180" s="47" t="e">
        <f t="shared" ca="1" si="116"/>
        <v>#N/A</v>
      </c>
      <c r="Z180" s="47" t="e">
        <f t="shared" ca="1" si="117"/>
        <v>#N/A</v>
      </c>
      <c r="AA180" s="47"/>
      <c r="AB180" s="82" t="str">
        <f t="shared" si="136"/>
        <v>he</v>
      </c>
      <c r="AC180" s="82" t="str">
        <f t="shared" si="137"/>
        <v>He</v>
      </c>
      <c r="AD180" s="82" t="str">
        <f t="shared" si="138"/>
        <v>his</v>
      </c>
      <c r="AE180" s="83" t="str">
        <f t="shared" si="139"/>
        <v>His</v>
      </c>
      <c r="AF180" s="94"/>
      <c r="AG180" s="94"/>
      <c r="AH180" s="191" t="s">
        <v>26</v>
      </c>
      <c r="AI180" s="84" t="e">
        <f>HLOOKUP(Report!AH180,Person!$H$2:$L$3,2,FALSE)</f>
        <v>#N/A</v>
      </c>
      <c r="AJ180" s="85" t="e">
        <f t="shared" ca="1" si="118"/>
        <v>#N/A</v>
      </c>
      <c r="AK180" s="86" t="e">
        <f ca="1">IF(AH180=0,"",AJ180+VLOOKUP(AH180,Code!$B$2:$C$6,2,FALSE))</f>
        <v>#N/A</v>
      </c>
      <c r="AL180" s="143" t="e">
        <f ca="1">IF(AH180=0,"",IF(I180="F",G180&amp;" "&amp;VLOOKUP(AK180,Person!D:I,2,FALSE),G180&amp;" "&amp;VLOOKUP(AK180,Person!D:I,4,FALSE)))</f>
        <v>#N/A</v>
      </c>
      <c r="AM180" s="89"/>
      <c r="AN180" s="89"/>
      <c r="AO180" s="89"/>
      <c r="AP180" s="89"/>
      <c r="AQ180" s="89"/>
      <c r="AR180" s="89"/>
      <c r="AS180" s="88"/>
      <c r="AT180" s="189">
        <v>2</v>
      </c>
      <c r="AU180" s="147" t="str">
        <f>VLOOKUP(AT180,Code!$B$51:$D$55,2,FALSE)</f>
        <v>Behaviour_1</v>
      </c>
      <c r="AV180" s="88">
        <f ca="1">RANDBETWEEN(1,VLOOKUP(AT180,Code!$B$51:$D$55,3,FALSE))</f>
        <v>1</v>
      </c>
      <c r="AW180" s="89"/>
      <c r="AX180" s="143" t="str">
        <f t="shared" ca="1" si="140"/>
        <v xml:space="preserve"> He is always willing to help a classmate who has been unable to grasp a concept as quickly as himself. This demonstrates secure subject understanding.</v>
      </c>
      <c r="AY180" s="88"/>
      <c r="AZ180" s="88"/>
      <c r="BA180" s="188" t="s">
        <v>26</v>
      </c>
      <c r="BB180" s="84" t="e">
        <f>HLOOKUP(Report!BA180,Homework!$I$2:$L$3,2,FALSE)</f>
        <v>#N/A</v>
      </c>
      <c r="BC180" s="85" t="e">
        <f t="shared" ca="1" si="119"/>
        <v>#N/A</v>
      </c>
      <c r="BD180" s="86" t="e">
        <f ca="1">IF(BA180=0,"",BC180+VLOOKUP(BA180,Code!$B$2:$C$6,2,FALSE))</f>
        <v>#N/A</v>
      </c>
      <c r="BE180" s="86" t="e">
        <f ca="1">IF(AND(VLOOKUP(BD180,Homework!D:J,2,FALSE)="'s ",RIGHT(G180,1)="s"),"' ",IF(VLOOKUP(BD180,Homework!D:J,2,FALSE)="'s ","'s "," "))</f>
        <v>#N/A</v>
      </c>
      <c r="BF180" s="87" t="e">
        <f ca="1">IF(BA180=0,"",IF(I180="F"," "&amp;G180&amp;BE180&amp;VLOOKUP(BD180,Homework!D:J,3,FALSE)," "&amp;G180&amp;BE180&amp;VLOOKUP(BD180,Homework!D:J,5,FALSE)))</f>
        <v>#N/A</v>
      </c>
      <c r="BG180" s="87"/>
      <c r="BH180" s="87"/>
      <c r="BI180" s="87"/>
      <c r="BJ180" s="87"/>
      <c r="BK180" s="87"/>
      <c r="BL180" s="87"/>
      <c r="BM180" s="88"/>
      <c r="BN180" s="88"/>
      <c r="BO180" s="184" t="s">
        <v>26</v>
      </c>
      <c r="BP180" s="185" t="e">
        <f>VLOOKUP(BO180,Code!$B$45:$D$48,2,FALSE)</f>
        <v>#N/A</v>
      </c>
      <c r="BQ180" s="186" t="e">
        <f>VLOOKUP(BO180,Code!$B$45:$D$48,3,FALSE)</f>
        <v>#N/A</v>
      </c>
      <c r="BR180" s="186" t="e">
        <f t="shared" ca="1" si="120"/>
        <v>#N/A</v>
      </c>
      <c r="BS180" s="186"/>
      <c r="BT180" s="187" t="s">
        <v>219</v>
      </c>
      <c r="BU180" s="187" t="s">
        <v>220</v>
      </c>
      <c r="BV180" s="187" t="s">
        <v>225</v>
      </c>
      <c r="BW180" s="195"/>
      <c r="BX180" s="195"/>
      <c r="BY180" s="157" t="str">
        <f t="shared" ca="1" si="121"/>
        <v/>
      </c>
      <c r="BZ180" s="157" t="str">
        <f t="shared" ca="1" si="122"/>
        <v/>
      </c>
      <c r="CA180" s="132" t="str">
        <f t="shared" ca="1" si="141"/>
        <v xml:space="preserve"> </v>
      </c>
      <c r="CB180" s="88"/>
      <c r="CC180" s="124">
        <v>172</v>
      </c>
      <c r="CD180" s="125" t="e">
        <f>HLOOKUP(Report!CC180,Behaviour!$H$2:$K$3,2,FALSE)</f>
        <v>#N/A</v>
      </c>
      <c r="CE180" s="126" t="e">
        <f t="shared" ca="1" si="123"/>
        <v>#N/A</v>
      </c>
      <c r="CF180" s="127" t="e">
        <f ca="1">CE180+VLOOKUP(CC180,Code!$B$2:$C$6,2,FALSE)</f>
        <v>#N/A</v>
      </c>
      <c r="CG180" s="128" t="e">
        <f ca="1">IF(CC180=0,"",IF(I180="F",AC180&amp;" "&amp;VLOOKUP(CF180,Behaviour!D:I,2,FALSE)&amp;" ",AC180&amp;" "&amp;VLOOKUP(CF180,Behaviour!D:I,4,FALSE)&amp;" "))</f>
        <v>#N/A</v>
      </c>
      <c r="CH180" s="89"/>
      <c r="CI180" s="89"/>
      <c r="CJ180" s="266" t="s">
        <v>26</v>
      </c>
      <c r="CK180" s="266"/>
      <c r="CL180" s="89" t="e">
        <f>IF(CJ180=0,"",VLOOKUP(CJ180,Code!$B$59:$D$61,2,FALSE))</f>
        <v>#N/A</v>
      </c>
      <c r="CM180" s="89" t="e">
        <f>IF(CJ180=0,"",VLOOKUP(CJ180,Code!$B$59:$D$61,3,FALSE))</f>
        <v>#N/A</v>
      </c>
      <c r="CN180" s="89" t="e">
        <f t="shared" ca="1" si="124"/>
        <v>#N/A</v>
      </c>
      <c r="CO180" s="89" t="e">
        <f t="shared" ca="1" si="142"/>
        <v>#N/A</v>
      </c>
      <c r="CP180" s="89" t="e">
        <f t="shared" ca="1" si="143"/>
        <v>#N/A</v>
      </c>
      <c r="CQ180" s="89" t="e">
        <f t="shared" ca="1" si="125"/>
        <v>#N/A</v>
      </c>
      <c r="CR180" s="89" t="str">
        <f t="shared" ca="1" si="126"/>
        <v/>
      </c>
      <c r="CS180" s="89"/>
      <c r="CT180" s="89"/>
      <c r="CU180" s="89" t="str">
        <f t="shared" ca="1" si="127"/>
        <v/>
      </c>
      <c r="CV180" s="89"/>
      <c r="CW180" s="89"/>
      <c r="CX180" s="183" t="str">
        <f t="shared" ca="1" si="128"/>
        <v/>
      </c>
      <c r="CY180" s="22" t="e">
        <f t="shared" ca="1" si="129"/>
        <v>#VALUE!</v>
      </c>
      <c r="CZ180" s="22"/>
      <c r="DA180" s="22"/>
      <c r="DB180" s="182" t="s">
        <v>26</v>
      </c>
      <c r="DC180" s="108" t="e">
        <f t="shared" ca="1" si="130"/>
        <v>#VALUE!</v>
      </c>
      <c r="DD180" s="112" t="e">
        <f ca="1">VLOOKUP(Report!DC180,Code!$B$24:$C$32,2,FALSE)</f>
        <v>#VALUE!</v>
      </c>
      <c r="DE180" s="108" t="e">
        <f ca="1">VLOOKUP(Report!DC180,Code!$B$24:$D$32,3,FALSE)</f>
        <v>#VALUE!</v>
      </c>
      <c r="DF180" s="108" t="e">
        <f t="shared" ca="1" si="131"/>
        <v>#VALUE!</v>
      </c>
      <c r="DG180" s="108" t="e">
        <f t="shared" ca="1" si="144"/>
        <v>#VALUE!</v>
      </c>
      <c r="DH180" s="169" t="e">
        <f t="shared" ca="1" si="145"/>
        <v>#VALUE!</v>
      </c>
      <c r="DI180" s="170"/>
      <c r="DJ180" s="170"/>
      <c r="DK180" s="170"/>
      <c r="DL180" s="170"/>
      <c r="DM180" s="88"/>
      <c r="DN180" s="88"/>
      <c r="DO180" s="177" t="s">
        <v>26</v>
      </c>
      <c r="DP180" s="178" t="e">
        <f>VLOOKUP(Report!DO180,Code!$B$40:$D$42,2,FALSE)</f>
        <v>#N/A</v>
      </c>
      <c r="DQ180" s="179" t="e">
        <f>VLOOKUP(Report!DO180,Code!$B$40:$D$42,3,FALSE)</f>
        <v>#N/A</v>
      </c>
      <c r="DR180" s="180" t="e">
        <f t="shared" ca="1" si="132"/>
        <v>#N/A</v>
      </c>
      <c r="DS180" s="221"/>
      <c r="DT180" s="222" t="e">
        <f t="shared" ca="1" si="133"/>
        <v>#N/A</v>
      </c>
      <c r="DU180" s="181" t="s">
        <v>208</v>
      </c>
      <c r="DV180" s="181" t="s">
        <v>123</v>
      </c>
      <c r="DW180" s="181" t="s">
        <v>165</v>
      </c>
      <c r="DX180" s="115" t="str">
        <f t="shared" si="134"/>
        <v/>
      </c>
      <c r="DY180" s="115"/>
      <c r="DZ180" s="115"/>
      <c r="EA180" s="115"/>
      <c r="EB180" s="98"/>
      <c r="EC180" s="98" t="str">
        <f t="shared" si="146"/>
        <v/>
      </c>
      <c r="ED180" s="192" t="str">
        <f t="shared" si="147"/>
        <v/>
      </c>
    </row>
    <row r="181" spans="7:134" s="223" customFormat="1" ht="115.5" hidden="1" customHeight="1" thickTop="1" thickBot="1" x14ac:dyDescent="0.45">
      <c r="G181" s="199"/>
      <c r="H181" s="238"/>
      <c r="I181" s="190"/>
      <c r="J181" s="193"/>
      <c r="K181" s="193"/>
      <c r="L181" s="193"/>
      <c r="M181" s="193"/>
      <c r="N181" s="193"/>
      <c r="O181" s="193"/>
      <c r="P181" s="193"/>
      <c r="Q181" s="193"/>
      <c r="R181" s="193"/>
      <c r="S181" s="193"/>
      <c r="T181" s="90"/>
      <c r="U181" s="95" t="str">
        <f t="shared" si="114"/>
        <v>Type_2</v>
      </c>
      <c r="V181" s="254"/>
      <c r="W181" s="255" t="e">
        <f t="shared" ca="1" si="115"/>
        <v>#N/A</v>
      </c>
      <c r="X181" s="255"/>
      <c r="Y181" s="47" t="e">
        <f t="shared" ca="1" si="116"/>
        <v>#N/A</v>
      </c>
      <c r="Z181" s="47" t="e">
        <f t="shared" ca="1" si="117"/>
        <v>#N/A</v>
      </c>
      <c r="AA181" s="47"/>
      <c r="AB181" s="82" t="str">
        <f t="shared" si="136"/>
        <v>he</v>
      </c>
      <c r="AC181" s="82" t="str">
        <f t="shared" si="137"/>
        <v>He</v>
      </c>
      <c r="AD181" s="82" t="str">
        <f t="shared" si="138"/>
        <v>his</v>
      </c>
      <c r="AE181" s="83" t="str">
        <f t="shared" si="139"/>
        <v>His</v>
      </c>
      <c r="AF181" s="94"/>
      <c r="AG181" s="94"/>
      <c r="AH181" s="191" t="s">
        <v>26</v>
      </c>
      <c r="AI181" s="84" t="e">
        <f>HLOOKUP(Report!AH181,Person!$H$2:$L$3,2,FALSE)</f>
        <v>#N/A</v>
      </c>
      <c r="AJ181" s="85" t="e">
        <f t="shared" ca="1" si="118"/>
        <v>#N/A</v>
      </c>
      <c r="AK181" s="86" t="e">
        <f ca="1">IF(AH181=0,"",AJ181+VLOOKUP(AH181,Code!$B$2:$C$6,2,FALSE))</f>
        <v>#N/A</v>
      </c>
      <c r="AL181" s="143" t="e">
        <f ca="1">IF(AH181=0,"",IF(I181="F",G181&amp;" "&amp;VLOOKUP(AK181,Person!D:I,2,FALSE),G181&amp;" "&amp;VLOOKUP(AK181,Person!D:I,4,FALSE)))</f>
        <v>#N/A</v>
      </c>
      <c r="AM181" s="89"/>
      <c r="AN181" s="89"/>
      <c r="AO181" s="89"/>
      <c r="AP181" s="89"/>
      <c r="AQ181" s="89"/>
      <c r="AR181" s="89"/>
      <c r="AS181" s="88"/>
      <c r="AT181" s="189">
        <v>2</v>
      </c>
      <c r="AU181" s="147" t="str">
        <f>VLOOKUP(AT181,Code!$B$51:$D$55,2,FALSE)</f>
        <v>Behaviour_1</v>
      </c>
      <c r="AV181" s="88">
        <f ca="1">RANDBETWEEN(1,VLOOKUP(AT181,Code!$B$51:$D$55,3,FALSE))</f>
        <v>3</v>
      </c>
      <c r="AW181" s="89"/>
      <c r="AX181" s="143" t="str">
        <f t="shared" ca="1" si="140"/>
        <v xml:space="preserve"> He shows good citizenship by assisting other students find errors in their work. This demonstrates secure subject understanding.</v>
      </c>
      <c r="AY181" s="88"/>
      <c r="AZ181" s="88"/>
      <c r="BA181" s="188" t="s">
        <v>26</v>
      </c>
      <c r="BB181" s="84" t="e">
        <f>HLOOKUP(Report!BA181,Homework!$I$2:$L$3,2,FALSE)</f>
        <v>#N/A</v>
      </c>
      <c r="BC181" s="85" t="e">
        <f t="shared" ca="1" si="119"/>
        <v>#N/A</v>
      </c>
      <c r="BD181" s="86" t="e">
        <f ca="1">IF(BA181=0,"",BC181+VLOOKUP(BA181,Code!$B$2:$C$6,2,FALSE))</f>
        <v>#N/A</v>
      </c>
      <c r="BE181" s="86" t="e">
        <f ca="1">IF(AND(VLOOKUP(BD181,Homework!D:J,2,FALSE)="'s ",RIGHT(G181,1)="s"),"' ",IF(VLOOKUP(BD181,Homework!D:J,2,FALSE)="'s ","'s "," "))</f>
        <v>#N/A</v>
      </c>
      <c r="BF181" s="87" t="e">
        <f ca="1">IF(BA181=0,"",IF(I181="F"," "&amp;G181&amp;BE181&amp;VLOOKUP(BD181,Homework!D:J,3,FALSE)," "&amp;G181&amp;BE181&amp;VLOOKUP(BD181,Homework!D:J,5,FALSE)))</f>
        <v>#N/A</v>
      </c>
      <c r="BG181" s="87"/>
      <c r="BH181" s="87"/>
      <c r="BI181" s="87"/>
      <c r="BJ181" s="87"/>
      <c r="BK181" s="87"/>
      <c r="BL181" s="87"/>
      <c r="BM181" s="88"/>
      <c r="BN181" s="88"/>
      <c r="BO181" s="184" t="s">
        <v>26</v>
      </c>
      <c r="BP181" s="185" t="e">
        <f>VLOOKUP(BO181,Code!$B$45:$D$48,2,FALSE)</f>
        <v>#N/A</v>
      </c>
      <c r="BQ181" s="186" t="e">
        <f>VLOOKUP(BO181,Code!$B$45:$D$48,3,FALSE)</f>
        <v>#N/A</v>
      </c>
      <c r="BR181" s="186" t="e">
        <f t="shared" ca="1" si="120"/>
        <v>#N/A</v>
      </c>
      <c r="BS181" s="186"/>
      <c r="BT181" s="187" t="s">
        <v>219</v>
      </c>
      <c r="BU181" s="187" t="s">
        <v>220</v>
      </c>
      <c r="BV181" s="187" t="s">
        <v>225</v>
      </c>
      <c r="BW181" s="195"/>
      <c r="BX181" s="195"/>
      <c r="BY181" s="157" t="str">
        <f t="shared" ca="1" si="121"/>
        <v/>
      </c>
      <c r="BZ181" s="157" t="str">
        <f t="shared" ca="1" si="122"/>
        <v/>
      </c>
      <c r="CA181" s="132" t="str">
        <f t="shared" ca="1" si="141"/>
        <v xml:space="preserve"> </v>
      </c>
      <c r="CB181" s="88"/>
      <c r="CC181" s="124">
        <v>173</v>
      </c>
      <c r="CD181" s="125" t="e">
        <f>HLOOKUP(Report!CC181,Behaviour!$H$2:$K$3,2,FALSE)</f>
        <v>#N/A</v>
      </c>
      <c r="CE181" s="126" t="e">
        <f t="shared" ca="1" si="123"/>
        <v>#N/A</v>
      </c>
      <c r="CF181" s="127" t="e">
        <f ca="1">CE181+VLOOKUP(CC181,Code!$B$2:$C$6,2,FALSE)</f>
        <v>#N/A</v>
      </c>
      <c r="CG181" s="128" t="e">
        <f ca="1">IF(CC181=0,"",IF(I181="F",AC181&amp;" "&amp;VLOOKUP(CF181,Behaviour!D:I,2,FALSE)&amp;" ",AC181&amp;" "&amp;VLOOKUP(CF181,Behaviour!D:I,4,FALSE)&amp;" "))</f>
        <v>#N/A</v>
      </c>
      <c r="CH181" s="89"/>
      <c r="CI181" s="89"/>
      <c r="CJ181" s="266" t="s">
        <v>26</v>
      </c>
      <c r="CK181" s="266"/>
      <c r="CL181" s="89" t="e">
        <f>IF(CJ181=0,"",VLOOKUP(CJ181,Code!$B$59:$D$61,2,FALSE))</f>
        <v>#N/A</v>
      </c>
      <c r="CM181" s="89" t="e">
        <f>IF(CJ181=0,"",VLOOKUP(CJ181,Code!$B$59:$D$61,3,FALSE))</f>
        <v>#N/A</v>
      </c>
      <c r="CN181" s="89" t="e">
        <f t="shared" ca="1" si="124"/>
        <v>#N/A</v>
      </c>
      <c r="CO181" s="89" t="e">
        <f t="shared" ca="1" si="142"/>
        <v>#N/A</v>
      </c>
      <c r="CP181" s="89" t="e">
        <f t="shared" ca="1" si="143"/>
        <v>#N/A</v>
      </c>
      <c r="CQ181" s="89" t="e">
        <f t="shared" ca="1" si="125"/>
        <v>#N/A</v>
      </c>
      <c r="CR181" s="89" t="str">
        <f t="shared" ca="1" si="126"/>
        <v/>
      </c>
      <c r="CS181" s="89"/>
      <c r="CT181" s="89"/>
      <c r="CU181" s="89" t="str">
        <f t="shared" ca="1" si="127"/>
        <v/>
      </c>
      <c r="CV181" s="89"/>
      <c r="CW181" s="89"/>
      <c r="CX181" s="183" t="str">
        <f t="shared" ca="1" si="128"/>
        <v/>
      </c>
      <c r="CY181" s="22" t="e">
        <f t="shared" ca="1" si="129"/>
        <v>#VALUE!</v>
      </c>
      <c r="CZ181" s="22"/>
      <c r="DA181" s="22"/>
      <c r="DB181" s="182" t="s">
        <v>26</v>
      </c>
      <c r="DC181" s="108" t="e">
        <f t="shared" ca="1" si="130"/>
        <v>#VALUE!</v>
      </c>
      <c r="DD181" s="112" t="e">
        <f ca="1">VLOOKUP(Report!DC181,Code!$B$24:$C$32,2,FALSE)</f>
        <v>#VALUE!</v>
      </c>
      <c r="DE181" s="108" t="e">
        <f ca="1">VLOOKUP(Report!DC181,Code!$B$24:$D$32,3,FALSE)</f>
        <v>#VALUE!</v>
      </c>
      <c r="DF181" s="108" t="e">
        <f t="shared" ca="1" si="131"/>
        <v>#VALUE!</v>
      </c>
      <c r="DG181" s="108" t="e">
        <f t="shared" ca="1" si="144"/>
        <v>#VALUE!</v>
      </c>
      <c r="DH181" s="169" t="e">
        <f t="shared" ca="1" si="145"/>
        <v>#VALUE!</v>
      </c>
      <c r="DI181" s="170"/>
      <c r="DJ181" s="170"/>
      <c r="DK181" s="170"/>
      <c r="DL181" s="170"/>
      <c r="DM181" s="88"/>
      <c r="DN181" s="88"/>
      <c r="DO181" s="177" t="s">
        <v>26</v>
      </c>
      <c r="DP181" s="178" t="e">
        <f>VLOOKUP(Report!DO181,Code!$B$40:$D$42,2,FALSE)</f>
        <v>#N/A</v>
      </c>
      <c r="DQ181" s="179" t="e">
        <f>VLOOKUP(Report!DO181,Code!$B$40:$D$42,3,FALSE)</f>
        <v>#N/A</v>
      </c>
      <c r="DR181" s="180" t="e">
        <f t="shared" ca="1" si="132"/>
        <v>#N/A</v>
      </c>
      <c r="DS181" s="221"/>
      <c r="DT181" s="222" t="e">
        <f t="shared" ca="1" si="133"/>
        <v>#N/A</v>
      </c>
      <c r="DU181" s="181" t="s">
        <v>208</v>
      </c>
      <c r="DV181" s="181" t="s">
        <v>123</v>
      </c>
      <c r="DW181" s="181" t="s">
        <v>165</v>
      </c>
      <c r="DX181" s="115" t="str">
        <f t="shared" si="134"/>
        <v/>
      </c>
      <c r="DY181" s="115"/>
      <c r="DZ181" s="115"/>
      <c r="EA181" s="115"/>
      <c r="EB181" s="98"/>
      <c r="EC181" s="98" t="str">
        <f t="shared" si="146"/>
        <v/>
      </c>
      <c r="ED181" s="192" t="str">
        <f t="shared" si="147"/>
        <v/>
      </c>
    </row>
    <row r="182" spans="7:134" s="223" customFormat="1" ht="115.5" hidden="1" customHeight="1" thickTop="1" thickBot="1" x14ac:dyDescent="0.45">
      <c r="G182" s="199"/>
      <c r="H182" s="238"/>
      <c r="I182" s="190"/>
      <c r="J182" s="193"/>
      <c r="K182" s="193"/>
      <c r="L182" s="193"/>
      <c r="M182" s="193"/>
      <c r="N182" s="193"/>
      <c r="O182" s="193"/>
      <c r="P182" s="193"/>
      <c r="Q182" s="193"/>
      <c r="R182" s="193"/>
      <c r="S182" s="193"/>
      <c r="T182" s="90"/>
      <c r="U182" s="95" t="str">
        <f t="shared" si="114"/>
        <v>Type_2</v>
      </c>
      <c r="V182" s="254"/>
      <c r="W182" s="255" t="e">
        <f t="shared" ca="1" si="115"/>
        <v>#N/A</v>
      </c>
      <c r="X182" s="255"/>
      <c r="Y182" s="47" t="e">
        <f t="shared" ca="1" si="116"/>
        <v>#N/A</v>
      </c>
      <c r="Z182" s="47" t="e">
        <f t="shared" ca="1" si="117"/>
        <v>#N/A</v>
      </c>
      <c r="AA182" s="47"/>
      <c r="AB182" s="82" t="str">
        <f t="shared" si="136"/>
        <v>he</v>
      </c>
      <c r="AC182" s="82" t="str">
        <f t="shared" si="137"/>
        <v>He</v>
      </c>
      <c r="AD182" s="82" t="str">
        <f t="shared" si="138"/>
        <v>his</v>
      </c>
      <c r="AE182" s="83" t="str">
        <f t="shared" si="139"/>
        <v>His</v>
      </c>
      <c r="AF182" s="94"/>
      <c r="AG182" s="94"/>
      <c r="AH182" s="191" t="s">
        <v>26</v>
      </c>
      <c r="AI182" s="84" t="e">
        <f>HLOOKUP(Report!AH182,Person!$H$2:$L$3,2,FALSE)</f>
        <v>#N/A</v>
      </c>
      <c r="AJ182" s="85" t="e">
        <f t="shared" ca="1" si="118"/>
        <v>#N/A</v>
      </c>
      <c r="AK182" s="86" t="e">
        <f ca="1">IF(AH182=0,"",AJ182+VLOOKUP(AH182,Code!$B$2:$C$6,2,FALSE))</f>
        <v>#N/A</v>
      </c>
      <c r="AL182" s="143" t="e">
        <f ca="1">IF(AH182=0,"",IF(I182="F",G182&amp;" "&amp;VLOOKUP(AK182,Person!D:I,2,FALSE),G182&amp;" "&amp;VLOOKUP(AK182,Person!D:I,4,FALSE)))</f>
        <v>#N/A</v>
      </c>
      <c r="AM182" s="89"/>
      <c r="AN182" s="89"/>
      <c r="AO182" s="89"/>
      <c r="AP182" s="89"/>
      <c r="AQ182" s="89"/>
      <c r="AR182" s="89"/>
      <c r="AS182" s="88"/>
      <c r="AT182" s="189">
        <v>2</v>
      </c>
      <c r="AU182" s="147" t="str">
        <f>VLOOKUP(AT182,Code!$B$51:$D$55,2,FALSE)</f>
        <v>Behaviour_1</v>
      </c>
      <c r="AV182" s="88">
        <f ca="1">RANDBETWEEN(1,VLOOKUP(AT182,Code!$B$51:$D$55,3,FALSE))</f>
        <v>3</v>
      </c>
      <c r="AW182" s="89"/>
      <c r="AX182" s="143" t="str">
        <f t="shared" ca="1" si="140"/>
        <v xml:space="preserve"> He shows good citizenship by assisting other students find errors in their work. This demonstrates secure subject understanding.</v>
      </c>
      <c r="AY182" s="88"/>
      <c r="AZ182" s="88"/>
      <c r="BA182" s="188" t="s">
        <v>26</v>
      </c>
      <c r="BB182" s="84" t="e">
        <f>HLOOKUP(Report!BA182,Homework!$I$2:$L$3,2,FALSE)</f>
        <v>#N/A</v>
      </c>
      <c r="BC182" s="85" t="e">
        <f t="shared" ca="1" si="119"/>
        <v>#N/A</v>
      </c>
      <c r="BD182" s="86" t="e">
        <f ca="1">IF(BA182=0,"",BC182+VLOOKUP(BA182,Code!$B$2:$C$6,2,FALSE))</f>
        <v>#N/A</v>
      </c>
      <c r="BE182" s="86" t="e">
        <f ca="1">IF(AND(VLOOKUP(BD182,Homework!D:J,2,FALSE)="'s ",RIGHT(G182,1)="s"),"' ",IF(VLOOKUP(BD182,Homework!D:J,2,FALSE)="'s ","'s "," "))</f>
        <v>#N/A</v>
      </c>
      <c r="BF182" s="87" t="e">
        <f ca="1">IF(BA182=0,"",IF(I182="F"," "&amp;G182&amp;BE182&amp;VLOOKUP(BD182,Homework!D:J,3,FALSE)," "&amp;G182&amp;BE182&amp;VLOOKUP(BD182,Homework!D:J,5,FALSE)))</f>
        <v>#N/A</v>
      </c>
      <c r="BG182" s="87"/>
      <c r="BH182" s="87"/>
      <c r="BI182" s="87"/>
      <c r="BJ182" s="87"/>
      <c r="BK182" s="87"/>
      <c r="BL182" s="87"/>
      <c r="BM182" s="88"/>
      <c r="BN182" s="88"/>
      <c r="BO182" s="184" t="s">
        <v>26</v>
      </c>
      <c r="BP182" s="185" t="e">
        <f>VLOOKUP(BO182,Code!$B$45:$D$48,2,FALSE)</f>
        <v>#N/A</v>
      </c>
      <c r="BQ182" s="186" t="e">
        <f>VLOOKUP(BO182,Code!$B$45:$D$48,3,FALSE)</f>
        <v>#N/A</v>
      </c>
      <c r="BR182" s="186" t="e">
        <f t="shared" ca="1" si="120"/>
        <v>#N/A</v>
      </c>
      <c r="BS182" s="186"/>
      <c r="BT182" s="187" t="s">
        <v>219</v>
      </c>
      <c r="BU182" s="187" t="s">
        <v>220</v>
      </c>
      <c r="BV182" s="187" t="s">
        <v>225</v>
      </c>
      <c r="BW182" s="195"/>
      <c r="BX182" s="195"/>
      <c r="BY182" s="157" t="str">
        <f t="shared" ca="1" si="121"/>
        <v/>
      </c>
      <c r="BZ182" s="157" t="str">
        <f t="shared" ca="1" si="122"/>
        <v/>
      </c>
      <c r="CA182" s="132" t="str">
        <f t="shared" ca="1" si="141"/>
        <v xml:space="preserve"> </v>
      </c>
      <c r="CB182" s="88"/>
      <c r="CC182" s="124">
        <v>174</v>
      </c>
      <c r="CD182" s="125" t="e">
        <f>HLOOKUP(Report!CC182,Behaviour!$H$2:$K$3,2,FALSE)</f>
        <v>#N/A</v>
      </c>
      <c r="CE182" s="126" t="e">
        <f t="shared" ca="1" si="123"/>
        <v>#N/A</v>
      </c>
      <c r="CF182" s="127" t="e">
        <f ca="1">CE182+VLOOKUP(CC182,Code!$B$2:$C$6,2,FALSE)</f>
        <v>#N/A</v>
      </c>
      <c r="CG182" s="128" t="e">
        <f ca="1">IF(CC182=0,"",IF(I182="F",AC182&amp;" "&amp;VLOOKUP(CF182,Behaviour!D:I,2,FALSE)&amp;" ",AC182&amp;" "&amp;VLOOKUP(CF182,Behaviour!D:I,4,FALSE)&amp;" "))</f>
        <v>#N/A</v>
      </c>
      <c r="CH182" s="89"/>
      <c r="CI182" s="89"/>
      <c r="CJ182" s="266" t="s">
        <v>26</v>
      </c>
      <c r="CK182" s="266"/>
      <c r="CL182" s="89" t="e">
        <f>IF(CJ182=0,"",VLOOKUP(CJ182,Code!$B$59:$D$61,2,FALSE))</f>
        <v>#N/A</v>
      </c>
      <c r="CM182" s="89" t="e">
        <f>IF(CJ182=0,"",VLOOKUP(CJ182,Code!$B$59:$D$61,3,FALSE))</f>
        <v>#N/A</v>
      </c>
      <c r="CN182" s="89" t="e">
        <f t="shared" ca="1" si="124"/>
        <v>#N/A</v>
      </c>
      <c r="CO182" s="89" t="e">
        <f t="shared" ca="1" si="142"/>
        <v>#N/A</v>
      </c>
      <c r="CP182" s="89" t="e">
        <f t="shared" ca="1" si="143"/>
        <v>#N/A</v>
      </c>
      <c r="CQ182" s="89" t="e">
        <f t="shared" ca="1" si="125"/>
        <v>#N/A</v>
      </c>
      <c r="CR182" s="89" t="str">
        <f t="shared" ca="1" si="126"/>
        <v/>
      </c>
      <c r="CS182" s="89"/>
      <c r="CT182" s="89"/>
      <c r="CU182" s="89" t="str">
        <f t="shared" ca="1" si="127"/>
        <v/>
      </c>
      <c r="CV182" s="89"/>
      <c r="CW182" s="89"/>
      <c r="CX182" s="183" t="str">
        <f t="shared" ca="1" si="128"/>
        <v/>
      </c>
      <c r="CY182" s="22" t="e">
        <f t="shared" ca="1" si="129"/>
        <v>#VALUE!</v>
      </c>
      <c r="CZ182" s="22"/>
      <c r="DA182" s="22"/>
      <c r="DB182" s="182" t="s">
        <v>26</v>
      </c>
      <c r="DC182" s="108" t="e">
        <f t="shared" ca="1" si="130"/>
        <v>#VALUE!</v>
      </c>
      <c r="DD182" s="112" t="e">
        <f ca="1">VLOOKUP(Report!DC182,Code!$B$24:$C$32,2,FALSE)</f>
        <v>#VALUE!</v>
      </c>
      <c r="DE182" s="108" t="e">
        <f ca="1">VLOOKUP(Report!DC182,Code!$B$24:$D$32,3,FALSE)</f>
        <v>#VALUE!</v>
      </c>
      <c r="DF182" s="108" t="e">
        <f t="shared" ca="1" si="131"/>
        <v>#VALUE!</v>
      </c>
      <c r="DG182" s="108" t="e">
        <f t="shared" ca="1" si="144"/>
        <v>#VALUE!</v>
      </c>
      <c r="DH182" s="169" t="e">
        <f t="shared" ca="1" si="145"/>
        <v>#VALUE!</v>
      </c>
      <c r="DI182" s="170"/>
      <c r="DJ182" s="170"/>
      <c r="DK182" s="170"/>
      <c r="DL182" s="170"/>
      <c r="DM182" s="88"/>
      <c r="DN182" s="88"/>
      <c r="DO182" s="177" t="s">
        <v>26</v>
      </c>
      <c r="DP182" s="178" t="e">
        <f>VLOOKUP(Report!DO182,Code!$B$40:$D$42,2,FALSE)</f>
        <v>#N/A</v>
      </c>
      <c r="DQ182" s="179" t="e">
        <f>VLOOKUP(Report!DO182,Code!$B$40:$D$42,3,FALSE)</f>
        <v>#N/A</v>
      </c>
      <c r="DR182" s="180" t="e">
        <f t="shared" ca="1" si="132"/>
        <v>#N/A</v>
      </c>
      <c r="DS182" s="221"/>
      <c r="DT182" s="222" t="e">
        <f t="shared" ca="1" si="133"/>
        <v>#N/A</v>
      </c>
      <c r="DU182" s="181" t="s">
        <v>208</v>
      </c>
      <c r="DV182" s="181" t="s">
        <v>123</v>
      </c>
      <c r="DW182" s="181" t="s">
        <v>165</v>
      </c>
      <c r="DX182" s="115" t="str">
        <f t="shared" si="134"/>
        <v/>
      </c>
      <c r="DY182" s="115"/>
      <c r="DZ182" s="115"/>
      <c r="EA182" s="115"/>
      <c r="EB182" s="98"/>
      <c r="EC182" s="98" t="str">
        <f t="shared" si="146"/>
        <v/>
      </c>
      <c r="ED182" s="192" t="str">
        <f t="shared" si="147"/>
        <v/>
      </c>
    </row>
    <row r="183" spans="7:134" s="223" customFormat="1" ht="115.5" hidden="1" customHeight="1" thickTop="1" thickBot="1" x14ac:dyDescent="0.45">
      <c r="G183" s="199"/>
      <c r="H183" s="238"/>
      <c r="I183" s="190"/>
      <c r="J183" s="193"/>
      <c r="K183" s="193"/>
      <c r="L183" s="193"/>
      <c r="M183" s="193"/>
      <c r="N183" s="193"/>
      <c r="O183" s="193"/>
      <c r="P183" s="193"/>
      <c r="Q183" s="193"/>
      <c r="R183" s="193"/>
      <c r="S183" s="193"/>
      <c r="T183" s="90"/>
      <c r="U183" s="95" t="str">
        <f t="shared" si="114"/>
        <v>Type_2</v>
      </c>
      <c r="V183" s="254"/>
      <c r="W183" s="255" t="e">
        <f t="shared" ca="1" si="115"/>
        <v>#N/A</v>
      </c>
      <c r="X183" s="255"/>
      <c r="Y183" s="47" t="e">
        <f t="shared" ca="1" si="116"/>
        <v>#N/A</v>
      </c>
      <c r="Z183" s="47" t="e">
        <f t="shared" ca="1" si="117"/>
        <v>#N/A</v>
      </c>
      <c r="AA183" s="47"/>
      <c r="AB183" s="82" t="str">
        <f t="shared" si="136"/>
        <v>he</v>
      </c>
      <c r="AC183" s="82" t="str">
        <f t="shared" si="137"/>
        <v>He</v>
      </c>
      <c r="AD183" s="82" t="str">
        <f t="shared" si="138"/>
        <v>his</v>
      </c>
      <c r="AE183" s="83" t="str">
        <f t="shared" si="139"/>
        <v>His</v>
      </c>
      <c r="AF183" s="94"/>
      <c r="AG183" s="94"/>
      <c r="AH183" s="191" t="s">
        <v>26</v>
      </c>
      <c r="AI183" s="84" t="e">
        <f>HLOOKUP(Report!AH183,Person!$H$2:$L$3,2,FALSE)</f>
        <v>#N/A</v>
      </c>
      <c r="AJ183" s="85" t="e">
        <f t="shared" ca="1" si="118"/>
        <v>#N/A</v>
      </c>
      <c r="AK183" s="86" t="e">
        <f ca="1">IF(AH183=0,"",AJ183+VLOOKUP(AH183,Code!$B$2:$C$6,2,FALSE))</f>
        <v>#N/A</v>
      </c>
      <c r="AL183" s="143" t="e">
        <f ca="1">IF(AH183=0,"",IF(I183="F",G183&amp;" "&amp;VLOOKUP(AK183,Person!D:I,2,FALSE),G183&amp;" "&amp;VLOOKUP(AK183,Person!D:I,4,FALSE)))</f>
        <v>#N/A</v>
      </c>
      <c r="AM183" s="89"/>
      <c r="AN183" s="89"/>
      <c r="AO183" s="89"/>
      <c r="AP183" s="89"/>
      <c r="AQ183" s="89"/>
      <c r="AR183" s="89"/>
      <c r="AS183" s="88"/>
      <c r="AT183" s="189">
        <v>2</v>
      </c>
      <c r="AU183" s="147" t="str">
        <f>VLOOKUP(AT183,Code!$B$51:$D$55,2,FALSE)</f>
        <v>Behaviour_1</v>
      </c>
      <c r="AV183" s="88">
        <f ca="1">RANDBETWEEN(1,VLOOKUP(AT183,Code!$B$51:$D$55,3,FALSE))</f>
        <v>3</v>
      </c>
      <c r="AW183" s="89"/>
      <c r="AX183" s="143" t="str">
        <f t="shared" ca="1" si="140"/>
        <v xml:space="preserve"> He shows good citizenship by assisting other students find errors in their work. This demonstrates secure subject understanding.</v>
      </c>
      <c r="AY183" s="88"/>
      <c r="AZ183" s="88"/>
      <c r="BA183" s="188" t="s">
        <v>26</v>
      </c>
      <c r="BB183" s="84" t="e">
        <f>HLOOKUP(Report!BA183,Homework!$I$2:$L$3,2,FALSE)</f>
        <v>#N/A</v>
      </c>
      <c r="BC183" s="85" t="e">
        <f t="shared" ca="1" si="119"/>
        <v>#N/A</v>
      </c>
      <c r="BD183" s="86" t="e">
        <f ca="1">IF(BA183=0,"",BC183+VLOOKUP(BA183,Code!$B$2:$C$6,2,FALSE))</f>
        <v>#N/A</v>
      </c>
      <c r="BE183" s="86" t="e">
        <f ca="1">IF(AND(VLOOKUP(BD183,Homework!D:J,2,FALSE)="'s ",RIGHT(G183,1)="s"),"' ",IF(VLOOKUP(BD183,Homework!D:J,2,FALSE)="'s ","'s "," "))</f>
        <v>#N/A</v>
      </c>
      <c r="BF183" s="87" t="e">
        <f ca="1">IF(BA183=0,"",IF(I183="F"," "&amp;G183&amp;BE183&amp;VLOOKUP(BD183,Homework!D:J,3,FALSE)," "&amp;G183&amp;BE183&amp;VLOOKUP(BD183,Homework!D:J,5,FALSE)))</f>
        <v>#N/A</v>
      </c>
      <c r="BG183" s="87"/>
      <c r="BH183" s="87"/>
      <c r="BI183" s="87"/>
      <c r="BJ183" s="87"/>
      <c r="BK183" s="87"/>
      <c r="BL183" s="87"/>
      <c r="BM183" s="88"/>
      <c r="BN183" s="88"/>
      <c r="BO183" s="184" t="s">
        <v>26</v>
      </c>
      <c r="BP183" s="185" t="e">
        <f>VLOOKUP(BO183,Code!$B$45:$D$48,2,FALSE)</f>
        <v>#N/A</v>
      </c>
      <c r="BQ183" s="186" t="e">
        <f>VLOOKUP(BO183,Code!$B$45:$D$48,3,FALSE)</f>
        <v>#N/A</v>
      </c>
      <c r="BR183" s="186" t="e">
        <f t="shared" ca="1" si="120"/>
        <v>#N/A</v>
      </c>
      <c r="BS183" s="186"/>
      <c r="BT183" s="187" t="s">
        <v>219</v>
      </c>
      <c r="BU183" s="187" t="s">
        <v>220</v>
      </c>
      <c r="BV183" s="187" t="s">
        <v>225</v>
      </c>
      <c r="BW183" s="195"/>
      <c r="BX183" s="195"/>
      <c r="BY183" s="157" t="str">
        <f t="shared" ca="1" si="121"/>
        <v/>
      </c>
      <c r="BZ183" s="157" t="str">
        <f t="shared" ca="1" si="122"/>
        <v/>
      </c>
      <c r="CA183" s="132" t="str">
        <f t="shared" ca="1" si="141"/>
        <v xml:space="preserve"> </v>
      </c>
      <c r="CB183" s="88"/>
      <c r="CC183" s="124">
        <v>175</v>
      </c>
      <c r="CD183" s="125" t="e">
        <f>HLOOKUP(Report!CC183,Behaviour!$H$2:$K$3,2,FALSE)</f>
        <v>#N/A</v>
      </c>
      <c r="CE183" s="126" t="e">
        <f t="shared" ca="1" si="123"/>
        <v>#N/A</v>
      </c>
      <c r="CF183" s="127" t="e">
        <f ca="1">CE183+VLOOKUP(CC183,Code!$B$2:$C$6,2,FALSE)</f>
        <v>#N/A</v>
      </c>
      <c r="CG183" s="128" t="e">
        <f ca="1">IF(CC183=0,"",IF(I183="F",AC183&amp;" "&amp;VLOOKUP(CF183,Behaviour!D:I,2,FALSE)&amp;" ",AC183&amp;" "&amp;VLOOKUP(CF183,Behaviour!D:I,4,FALSE)&amp;" "))</f>
        <v>#N/A</v>
      </c>
      <c r="CH183" s="89"/>
      <c r="CI183" s="89"/>
      <c r="CJ183" s="266" t="s">
        <v>26</v>
      </c>
      <c r="CK183" s="266"/>
      <c r="CL183" s="89" t="e">
        <f>IF(CJ183=0,"",VLOOKUP(CJ183,Code!$B$59:$D$61,2,FALSE))</f>
        <v>#N/A</v>
      </c>
      <c r="CM183" s="89" t="e">
        <f>IF(CJ183=0,"",VLOOKUP(CJ183,Code!$B$59:$D$61,3,FALSE))</f>
        <v>#N/A</v>
      </c>
      <c r="CN183" s="89" t="e">
        <f t="shared" ca="1" si="124"/>
        <v>#N/A</v>
      </c>
      <c r="CO183" s="89" t="e">
        <f t="shared" ca="1" si="142"/>
        <v>#N/A</v>
      </c>
      <c r="CP183" s="89" t="e">
        <f t="shared" ca="1" si="143"/>
        <v>#N/A</v>
      </c>
      <c r="CQ183" s="89" t="e">
        <f t="shared" ca="1" si="125"/>
        <v>#N/A</v>
      </c>
      <c r="CR183" s="89" t="str">
        <f t="shared" ca="1" si="126"/>
        <v/>
      </c>
      <c r="CS183" s="89"/>
      <c r="CT183" s="89"/>
      <c r="CU183" s="89" t="str">
        <f t="shared" ca="1" si="127"/>
        <v/>
      </c>
      <c r="CV183" s="89"/>
      <c r="CW183" s="89"/>
      <c r="CX183" s="183" t="str">
        <f t="shared" ca="1" si="128"/>
        <v/>
      </c>
      <c r="CY183" s="22" t="e">
        <f t="shared" ca="1" si="129"/>
        <v>#VALUE!</v>
      </c>
      <c r="CZ183" s="22"/>
      <c r="DA183" s="22"/>
      <c r="DB183" s="182" t="s">
        <v>26</v>
      </c>
      <c r="DC183" s="108" t="e">
        <f t="shared" ca="1" si="130"/>
        <v>#VALUE!</v>
      </c>
      <c r="DD183" s="112" t="e">
        <f ca="1">VLOOKUP(Report!DC183,Code!$B$24:$C$32,2,FALSE)</f>
        <v>#VALUE!</v>
      </c>
      <c r="DE183" s="108" t="e">
        <f ca="1">VLOOKUP(Report!DC183,Code!$B$24:$D$32,3,FALSE)</f>
        <v>#VALUE!</v>
      </c>
      <c r="DF183" s="108" t="e">
        <f t="shared" ca="1" si="131"/>
        <v>#VALUE!</v>
      </c>
      <c r="DG183" s="108" t="e">
        <f t="shared" ca="1" si="144"/>
        <v>#VALUE!</v>
      </c>
      <c r="DH183" s="169" t="e">
        <f t="shared" ca="1" si="145"/>
        <v>#VALUE!</v>
      </c>
      <c r="DI183" s="170"/>
      <c r="DJ183" s="170"/>
      <c r="DK183" s="170"/>
      <c r="DL183" s="170"/>
      <c r="DM183" s="88"/>
      <c r="DN183" s="88"/>
      <c r="DO183" s="177" t="s">
        <v>26</v>
      </c>
      <c r="DP183" s="178" t="e">
        <f>VLOOKUP(Report!DO183,Code!$B$40:$D$42,2,FALSE)</f>
        <v>#N/A</v>
      </c>
      <c r="DQ183" s="179" t="e">
        <f>VLOOKUP(Report!DO183,Code!$B$40:$D$42,3,FALSE)</f>
        <v>#N/A</v>
      </c>
      <c r="DR183" s="180" t="e">
        <f t="shared" ca="1" si="132"/>
        <v>#N/A</v>
      </c>
      <c r="DS183" s="221"/>
      <c r="DT183" s="222" t="e">
        <f t="shared" ca="1" si="133"/>
        <v>#N/A</v>
      </c>
      <c r="DU183" s="181" t="s">
        <v>208</v>
      </c>
      <c r="DV183" s="181" t="s">
        <v>123</v>
      </c>
      <c r="DW183" s="181" t="s">
        <v>165</v>
      </c>
      <c r="DX183" s="115" t="str">
        <f t="shared" si="134"/>
        <v/>
      </c>
      <c r="DY183" s="115"/>
      <c r="DZ183" s="115"/>
      <c r="EA183" s="115"/>
      <c r="EB183" s="98"/>
      <c r="EC183" s="98" t="str">
        <f t="shared" si="146"/>
        <v/>
      </c>
      <c r="ED183" s="192" t="str">
        <f t="shared" si="147"/>
        <v/>
      </c>
    </row>
    <row r="184" spans="7:134" s="223" customFormat="1" ht="115.5" hidden="1" customHeight="1" thickTop="1" thickBot="1" x14ac:dyDescent="0.45">
      <c r="G184" s="199"/>
      <c r="H184" s="238"/>
      <c r="I184" s="190"/>
      <c r="J184" s="193"/>
      <c r="K184" s="193"/>
      <c r="L184" s="193"/>
      <c r="M184" s="193"/>
      <c r="N184" s="193"/>
      <c r="O184" s="193"/>
      <c r="P184" s="193"/>
      <c r="Q184" s="193"/>
      <c r="R184" s="193"/>
      <c r="S184" s="193"/>
      <c r="T184" s="90"/>
      <c r="U184" s="95" t="str">
        <f t="shared" si="114"/>
        <v>Type_2</v>
      </c>
      <c r="V184" s="254"/>
      <c r="W184" s="255" t="e">
        <f t="shared" ca="1" si="115"/>
        <v>#N/A</v>
      </c>
      <c r="X184" s="255"/>
      <c r="Y184" s="47" t="e">
        <f t="shared" ca="1" si="116"/>
        <v>#N/A</v>
      </c>
      <c r="Z184" s="47" t="e">
        <f t="shared" ca="1" si="117"/>
        <v>#N/A</v>
      </c>
      <c r="AA184" s="47"/>
      <c r="AB184" s="82" t="str">
        <f t="shared" si="136"/>
        <v>he</v>
      </c>
      <c r="AC184" s="82" t="str">
        <f t="shared" si="137"/>
        <v>He</v>
      </c>
      <c r="AD184" s="82" t="str">
        <f t="shared" si="138"/>
        <v>his</v>
      </c>
      <c r="AE184" s="83" t="str">
        <f t="shared" si="139"/>
        <v>His</v>
      </c>
      <c r="AF184" s="94"/>
      <c r="AG184" s="94"/>
      <c r="AH184" s="191" t="s">
        <v>26</v>
      </c>
      <c r="AI184" s="84" t="e">
        <f>HLOOKUP(Report!AH184,Person!$H$2:$L$3,2,FALSE)</f>
        <v>#N/A</v>
      </c>
      <c r="AJ184" s="85" t="e">
        <f t="shared" ca="1" si="118"/>
        <v>#N/A</v>
      </c>
      <c r="AK184" s="86" t="e">
        <f ca="1">IF(AH184=0,"",AJ184+VLOOKUP(AH184,Code!$B$2:$C$6,2,FALSE))</f>
        <v>#N/A</v>
      </c>
      <c r="AL184" s="143" t="e">
        <f ca="1">IF(AH184=0,"",IF(I184="F",G184&amp;" "&amp;VLOOKUP(AK184,Person!D:I,2,FALSE),G184&amp;" "&amp;VLOOKUP(AK184,Person!D:I,4,FALSE)))</f>
        <v>#N/A</v>
      </c>
      <c r="AM184" s="89"/>
      <c r="AN184" s="89"/>
      <c r="AO184" s="89"/>
      <c r="AP184" s="89"/>
      <c r="AQ184" s="89"/>
      <c r="AR184" s="89"/>
      <c r="AS184" s="88"/>
      <c r="AT184" s="189">
        <v>2</v>
      </c>
      <c r="AU184" s="147" t="str">
        <f>VLOOKUP(AT184,Code!$B$51:$D$55,2,FALSE)</f>
        <v>Behaviour_1</v>
      </c>
      <c r="AV184" s="88">
        <f ca="1">RANDBETWEEN(1,VLOOKUP(AT184,Code!$B$51:$D$55,3,FALSE))</f>
        <v>3</v>
      </c>
      <c r="AW184" s="89"/>
      <c r="AX184" s="143" t="str">
        <f t="shared" ca="1" si="140"/>
        <v xml:space="preserve"> He shows good citizenship by assisting other students find errors in their work. This demonstrates secure subject understanding.</v>
      </c>
      <c r="AY184" s="88"/>
      <c r="AZ184" s="88"/>
      <c r="BA184" s="188" t="s">
        <v>26</v>
      </c>
      <c r="BB184" s="84" t="e">
        <f>HLOOKUP(Report!BA184,Homework!$I$2:$L$3,2,FALSE)</f>
        <v>#N/A</v>
      </c>
      <c r="BC184" s="85" t="e">
        <f t="shared" ca="1" si="119"/>
        <v>#N/A</v>
      </c>
      <c r="BD184" s="86" t="e">
        <f ca="1">IF(BA184=0,"",BC184+VLOOKUP(BA184,Code!$B$2:$C$6,2,FALSE))</f>
        <v>#N/A</v>
      </c>
      <c r="BE184" s="86" t="e">
        <f ca="1">IF(AND(VLOOKUP(BD184,Homework!D:J,2,FALSE)="'s ",RIGHT(G184,1)="s"),"' ",IF(VLOOKUP(BD184,Homework!D:J,2,FALSE)="'s ","'s "," "))</f>
        <v>#N/A</v>
      </c>
      <c r="BF184" s="87" t="e">
        <f ca="1">IF(BA184=0,"",IF(I184="F"," "&amp;G184&amp;BE184&amp;VLOOKUP(BD184,Homework!D:J,3,FALSE)," "&amp;G184&amp;BE184&amp;VLOOKUP(BD184,Homework!D:J,5,FALSE)))</f>
        <v>#N/A</v>
      </c>
      <c r="BG184" s="87"/>
      <c r="BH184" s="87"/>
      <c r="BI184" s="87"/>
      <c r="BJ184" s="87"/>
      <c r="BK184" s="87"/>
      <c r="BL184" s="87"/>
      <c r="BM184" s="88"/>
      <c r="BN184" s="88"/>
      <c r="BO184" s="184" t="s">
        <v>26</v>
      </c>
      <c r="BP184" s="185" t="e">
        <f>VLOOKUP(BO184,Code!$B$45:$D$48,2,FALSE)</f>
        <v>#N/A</v>
      </c>
      <c r="BQ184" s="186" t="e">
        <f>VLOOKUP(BO184,Code!$B$45:$D$48,3,FALSE)</f>
        <v>#N/A</v>
      </c>
      <c r="BR184" s="186" t="e">
        <f t="shared" ca="1" si="120"/>
        <v>#N/A</v>
      </c>
      <c r="BS184" s="186"/>
      <c r="BT184" s="187" t="s">
        <v>219</v>
      </c>
      <c r="BU184" s="187" t="s">
        <v>220</v>
      </c>
      <c r="BV184" s="187" t="s">
        <v>225</v>
      </c>
      <c r="BW184" s="195"/>
      <c r="BX184" s="195"/>
      <c r="BY184" s="157" t="str">
        <f t="shared" ca="1" si="121"/>
        <v/>
      </c>
      <c r="BZ184" s="157" t="str">
        <f t="shared" ca="1" si="122"/>
        <v/>
      </c>
      <c r="CA184" s="132" t="str">
        <f t="shared" ca="1" si="141"/>
        <v xml:space="preserve"> </v>
      </c>
      <c r="CB184" s="88"/>
      <c r="CC184" s="124">
        <v>176</v>
      </c>
      <c r="CD184" s="125" t="e">
        <f>HLOOKUP(Report!CC184,Behaviour!$H$2:$K$3,2,FALSE)</f>
        <v>#N/A</v>
      </c>
      <c r="CE184" s="126" t="e">
        <f t="shared" ca="1" si="123"/>
        <v>#N/A</v>
      </c>
      <c r="CF184" s="127" t="e">
        <f ca="1">CE184+VLOOKUP(CC184,Code!$B$2:$C$6,2,FALSE)</f>
        <v>#N/A</v>
      </c>
      <c r="CG184" s="128" t="e">
        <f ca="1">IF(CC184=0,"",IF(I184="F",AC184&amp;" "&amp;VLOOKUP(CF184,Behaviour!D:I,2,FALSE)&amp;" ",AC184&amp;" "&amp;VLOOKUP(CF184,Behaviour!D:I,4,FALSE)&amp;" "))</f>
        <v>#N/A</v>
      </c>
      <c r="CH184" s="89"/>
      <c r="CI184" s="89"/>
      <c r="CJ184" s="266" t="s">
        <v>26</v>
      </c>
      <c r="CK184" s="266"/>
      <c r="CL184" s="89" t="e">
        <f>IF(CJ184=0,"",VLOOKUP(CJ184,Code!$B$59:$D$61,2,FALSE))</f>
        <v>#N/A</v>
      </c>
      <c r="CM184" s="89" t="e">
        <f>IF(CJ184=0,"",VLOOKUP(CJ184,Code!$B$59:$D$61,3,FALSE))</f>
        <v>#N/A</v>
      </c>
      <c r="CN184" s="89" t="e">
        <f t="shared" ca="1" si="124"/>
        <v>#N/A</v>
      </c>
      <c r="CO184" s="89" t="e">
        <f t="shared" ca="1" si="142"/>
        <v>#N/A</v>
      </c>
      <c r="CP184" s="89" t="e">
        <f t="shared" ca="1" si="143"/>
        <v>#N/A</v>
      </c>
      <c r="CQ184" s="89" t="e">
        <f t="shared" ca="1" si="125"/>
        <v>#N/A</v>
      </c>
      <c r="CR184" s="89" t="str">
        <f t="shared" ca="1" si="126"/>
        <v/>
      </c>
      <c r="CS184" s="89"/>
      <c r="CT184" s="89"/>
      <c r="CU184" s="89" t="str">
        <f t="shared" ca="1" si="127"/>
        <v/>
      </c>
      <c r="CV184" s="89"/>
      <c r="CW184" s="89"/>
      <c r="CX184" s="183" t="str">
        <f t="shared" ca="1" si="128"/>
        <v/>
      </c>
      <c r="CY184" s="22" t="e">
        <f t="shared" ca="1" si="129"/>
        <v>#VALUE!</v>
      </c>
      <c r="CZ184" s="22"/>
      <c r="DA184" s="22"/>
      <c r="DB184" s="182" t="s">
        <v>26</v>
      </c>
      <c r="DC184" s="108" t="e">
        <f t="shared" ca="1" si="130"/>
        <v>#VALUE!</v>
      </c>
      <c r="DD184" s="112" t="e">
        <f ca="1">VLOOKUP(Report!DC184,Code!$B$24:$C$32,2,FALSE)</f>
        <v>#VALUE!</v>
      </c>
      <c r="DE184" s="108" t="e">
        <f ca="1">VLOOKUP(Report!DC184,Code!$B$24:$D$32,3,FALSE)</f>
        <v>#VALUE!</v>
      </c>
      <c r="DF184" s="108" t="e">
        <f t="shared" ca="1" si="131"/>
        <v>#VALUE!</v>
      </c>
      <c r="DG184" s="108" t="e">
        <f t="shared" ca="1" si="144"/>
        <v>#VALUE!</v>
      </c>
      <c r="DH184" s="169" t="e">
        <f t="shared" ca="1" si="145"/>
        <v>#VALUE!</v>
      </c>
      <c r="DI184" s="170"/>
      <c r="DJ184" s="170"/>
      <c r="DK184" s="170"/>
      <c r="DL184" s="170"/>
      <c r="DM184" s="88"/>
      <c r="DN184" s="88"/>
      <c r="DO184" s="177" t="s">
        <v>26</v>
      </c>
      <c r="DP184" s="178" t="e">
        <f>VLOOKUP(Report!DO184,Code!$B$40:$D$42,2,FALSE)</f>
        <v>#N/A</v>
      </c>
      <c r="DQ184" s="179" t="e">
        <f>VLOOKUP(Report!DO184,Code!$B$40:$D$42,3,FALSE)</f>
        <v>#N/A</v>
      </c>
      <c r="DR184" s="180" t="e">
        <f t="shared" ca="1" si="132"/>
        <v>#N/A</v>
      </c>
      <c r="DS184" s="221"/>
      <c r="DT184" s="222" t="e">
        <f t="shared" ca="1" si="133"/>
        <v>#N/A</v>
      </c>
      <c r="DU184" s="181" t="s">
        <v>208</v>
      </c>
      <c r="DV184" s="181" t="s">
        <v>123</v>
      </c>
      <c r="DW184" s="181" t="s">
        <v>165</v>
      </c>
      <c r="DX184" s="115" t="str">
        <f t="shared" si="134"/>
        <v/>
      </c>
      <c r="DY184" s="115"/>
      <c r="DZ184" s="115"/>
      <c r="EA184" s="115"/>
      <c r="EB184" s="98"/>
      <c r="EC184" s="98" t="str">
        <f t="shared" si="146"/>
        <v/>
      </c>
      <c r="ED184" s="192" t="str">
        <f t="shared" si="147"/>
        <v/>
      </c>
    </row>
    <row r="185" spans="7:134" s="223" customFormat="1" ht="115.5" hidden="1" customHeight="1" thickTop="1" thickBot="1" x14ac:dyDescent="0.45">
      <c r="G185" s="199"/>
      <c r="H185" s="238"/>
      <c r="I185" s="190"/>
      <c r="J185" s="193"/>
      <c r="K185" s="193"/>
      <c r="L185" s="193"/>
      <c r="M185" s="193"/>
      <c r="N185" s="193"/>
      <c r="O185" s="193"/>
      <c r="P185" s="193"/>
      <c r="Q185" s="193"/>
      <c r="R185" s="193"/>
      <c r="S185" s="193"/>
      <c r="T185" s="90"/>
      <c r="U185" s="95" t="str">
        <f t="shared" si="114"/>
        <v>Type_2</v>
      </c>
      <c r="V185" s="254"/>
      <c r="W185" s="255" t="e">
        <f t="shared" ca="1" si="115"/>
        <v>#N/A</v>
      </c>
      <c r="X185" s="255"/>
      <c r="Y185" s="47" t="e">
        <f t="shared" ca="1" si="116"/>
        <v>#N/A</v>
      </c>
      <c r="Z185" s="47" t="e">
        <f t="shared" ca="1" si="117"/>
        <v>#N/A</v>
      </c>
      <c r="AA185" s="47"/>
      <c r="AB185" s="82" t="str">
        <f t="shared" si="136"/>
        <v>he</v>
      </c>
      <c r="AC185" s="82" t="str">
        <f t="shared" si="137"/>
        <v>He</v>
      </c>
      <c r="AD185" s="82" t="str">
        <f t="shared" si="138"/>
        <v>his</v>
      </c>
      <c r="AE185" s="83" t="str">
        <f t="shared" si="139"/>
        <v>His</v>
      </c>
      <c r="AF185" s="94"/>
      <c r="AG185" s="94"/>
      <c r="AH185" s="191" t="s">
        <v>26</v>
      </c>
      <c r="AI185" s="84" t="e">
        <f>HLOOKUP(Report!AH185,Person!$H$2:$L$3,2,FALSE)</f>
        <v>#N/A</v>
      </c>
      <c r="AJ185" s="85" t="e">
        <f t="shared" ca="1" si="118"/>
        <v>#N/A</v>
      </c>
      <c r="AK185" s="86" t="e">
        <f ca="1">IF(AH185=0,"",AJ185+VLOOKUP(AH185,Code!$B$2:$C$6,2,FALSE))</f>
        <v>#N/A</v>
      </c>
      <c r="AL185" s="143" t="e">
        <f ca="1">IF(AH185=0,"",IF(I185="F",G185&amp;" "&amp;VLOOKUP(AK185,Person!D:I,2,FALSE),G185&amp;" "&amp;VLOOKUP(AK185,Person!D:I,4,FALSE)))</f>
        <v>#N/A</v>
      </c>
      <c r="AM185" s="89"/>
      <c r="AN185" s="89"/>
      <c r="AO185" s="89"/>
      <c r="AP185" s="89"/>
      <c r="AQ185" s="89"/>
      <c r="AR185" s="89"/>
      <c r="AS185" s="88"/>
      <c r="AT185" s="189">
        <v>2</v>
      </c>
      <c r="AU185" s="147" t="str">
        <f>VLOOKUP(AT185,Code!$B$51:$D$55,2,FALSE)</f>
        <v>Behaviour_1</v>
      </c>
      <c r="AV185" s="88">
        <f ca="1">RANDBETWEEN(1,VLOOKUP(AT185,Code!$B$51:$D$55,3,FALSE))</f>
        <v>1</v>
      </c>
      <c r="AW185" s="89"/>
      <c r="AX185" s="143" t="str">
        <f t="shared" ca="1" si="140"/>
        <v xml:space="preserve"> He is always willing to help a classmate who has been unable to grasp a concept as quickly as himself. This demonstrates secure subject understanding.</v>
      </c>
      <c r="AY185" s="88"/>
      <c r="AZ185" s="88"/>
      <c r="BA185" s="188" t="s">
        <v>26</v>
      </c>
      <c r="BB185" s="84" t="e">
        <f>HLOOKUP(Report!BA185,Homework!$I$2:$L$3,2,FALSE)</f>
        <v>#N/A</v>
      </c>
      <c r="BC185" s="85" t="e">
        <f t="shared" ca="1" si="119"/>
        <v>#N/A</v>
      </c>
      <c r="BD185" s="86" t="e">
        <f ca="1">IF(BA185=0,"",BC185+VLOOKUP(BA185,Code!$B$2:$C$6,2,FALSE))</f>
        <v>#N/A</v>
      </c>
      <c r="BE185" s="86" t="e">
        <f ca="1">IF(AND(VLOOKUP(BD185,Homework!D:J,2,FALSE)="'s ",RIGHT(G185,1)="s"),"' ",IF(VLOOKUP(BD185,Homework!D:J,2,FALSE)="'s ","'s "," "))</f>
        <v>#N/A</v>
      </c>
      <c r="BF185" s="87" t="e">
        <f ca="1">IF(BA185=0,"",IF(I185="F"," "&amp;G185&amp;BE185&amp;VLOOKUP(BD185,Homework!D:J,3,FALSE)," "&amp;G185&amp;BE185&amp;VLOOKUP(BD185,Homework!D:J,5,FALSE)))</f>
        <v>#N/A</v>
      </c>
      <c r="BG185" s="87"/>
      <c r="BH185" s="87"/>
      <c r="BI185" s="87"/>
      <c r="BJ185" s="87"/>
      <c r="BK185" s="87"/>
      <c r="BL185" s="87"/>
      <c r="BM185" s="88"/>
      <c r="BN185" s="88"/>
      <c r="BO185" s="184" t="s">
        <v>26</v>
      </c>
      <c r="BP185" s="185" t="e">
        <f>VLOOKUP(BO185,Code!$B$45:$D$48,2,FALSE)</f>
        <v>#N/A</v>
      </c>
      <c r="BQ185" s="186" t="e">
        <f>VLOOKUP(BO185,Code!$B$45:$D$48,3,FALSE)</f>
        <v>#N/A</v>
      </c>
      <c r="BR185" s="186" t="e">
        <f t="shared" ca="1" si="120"/>
        <v>#N/A</v>
      </c>
      <c r="BS185" s="186"/>
      <c r="BT185" s="187" t="s">
        <v>219</v>
      </c>
      <c r="BU185" s="187" t="s">
        <v>220</v>
      </c>
      <c r="BV185" s="187" t="s">
        <v>225</v>
      </c>
      <c r="BW185" s="195"/>
      <c r="BX185" s="195"/>
      <c r="BY185" s="157" t="str">
        <f t="shared" ca="1" si="121"/>
        <v/>
      </c>
      <c r="BZ185" s="157" t="str">
        <f t="shared" ca="1" si="122"/>
        <v/>
      </c>
      <c r="CA185" s="132" t="str">
        <f t="shared" ca="1" si="141"/>
        <v xml:space="preserve"> </v>
      </c>
      <c r="CB185" s="88"/>
      <c r="CC185" s="124">
        <v>177</v>
      </c>
      <c r="CD185" s="125" t="e">
        <f>HLOOKUP(Report!CC185,Behaviour!$H$2:$K$3,2,FALSE)</f>
        <v>#N/A</v>
      </c>
      <c r="CE185" s="126" t="e">
        <f t="shared" ca="1" si="123"/>
        <v>#N/A</v>
      </c>
      <c r="CF185" s="127" t="e">
        <f ca="1">CE185+VLOOKUP(CC185,Code!$B$2:$C$6,2,FALSE)</f>
        <v>#N/A</v>
      </c>
      <c r="CG185" s="128" t="e">
        <f ca="1">IF(CC185=0,"",IF(I185="F",AC185&amp;" "&amp;VLOOKUP(CF185,Behaviour!D:I,2,FALSE)&amp;" ",AC185&amp;" "&amp;VLOOKUP(CF185,Behaviour!D:I,4,FALSE)&amp;" "))</f>
        <v>#N/A</v>
      </c>
      <c r="CH185" s="89"/>
      <c r="CI185" s="89"/>
      <c r="CJ185" s="266" t="s">
        <v>26</v>
      </c>
      <c r="CK185" s="266"/>
      <c r="CL185" s="89" t="e">
        <f>IF(CJ185=0,"",VLOOKUP(CJ185,Code!$B$59:$D$61,2,FALSE))</f>
        <v>#N/A</v>
      </c>
      <c r="CM185" s="89" t="e">
        <f>IF(CJ185=0,"",VLOOKUP(CJ185,Code!$B$59:$D$61,3,FALSE))</f>
        <v>#N/A</v>
      </c>
      <c r="CN185" s="89" t="e">
        <f t="shared" ca="1" si="124"/>
        <v>#N/A</v>
      </c>
      <c r="CO185" s="89" t="e">
        <f t="shared" ca="1" si="142"/>
        <v>#N/A</v>
      </c>
      <c r="CP185" s="89" t="e">
        <f t="shared" ca="1" si="143"/>
        <v>#N/A</v>
      </c>
      <c r="CQ185" s="89" t="e">
        <f t="shared" ca="1" si="125"/>
        <v>#N/A</v>
      </c>
      <c r="CR185" s="89" t="str">
        <f t="shared" ca="1" si="126"/>
        <v/>
      </c>
      <c r="CS185" s="89"/>
      <c r="CT185" s="89"/>
      <c r="CU185" s="89" t="str">
        <f t="shared" ca="1" si="127"/>
        <v/>
      </c>
      <c r="CV185" s="89"/>
      <c r="CW185" s="89"/>
      <c r="CX185" s="183" t="str">
        <f t="shared" ca="1" si="128"/>
        <v/>
      </c>
      <c r="CY185" s="22" t="e">
        <f t="shared" ca="1" si="129"/>
        <v>#VALUE!</v>
      </c>
      <c r="CZ185" s="22"/>
      <c r="DA185" s="22"/>
      <c r="DB185" s="182" t="s">
        <v>26</v>
      </c>
      <c r="DC185" s="108" t="e">
        <f t="shared" ca="1" si="130"/>
        <v>#VALUE!</v>
      </c>
      <c r="DD185" s="112" t="e">
        <f ca="1">VLOOKUP(Report!DC185,Code!$B$24:$C$32,2,FALSE)</f>
        <v>#VALUE!</v>
      </c>
      <c r="DE185" s="108" t="e">
        <f ca="1">VLOOKUP(Report!DC185,Code!$B$24:$D$32,3,FALSE)</f>
        <v>#VALUE!</v>
      </c>
      <c r="DF185" s="108" t="e">
        <f t="shared" ca="1" si="131"/>
        <v>#VALUE!</v>
      </c>
      <c r="DG185" s="108" t="e">
        <f t="shared" ca="1" si="144"/>
        <v>#VALUE!</v>
      </c>
      <c r="DH185" s="169" t="e">
        <f t="shared" ca="1" si="145"/>
        <v>#VALUE!</v>
      </c>
      <c r="DI185" s="170"/>
      <c r="DJ185" s="170"/>
      <c r="DK185" s="170"/>
      <c r="DL185" s="170"/>
      <c r="DM185" s="88"/>
      <c r="DN185" s="88"/>
      <c r="DO185" s="177" t="s">
        <v>26</v>
      </c>
      <c r="DP185" s="178" t="e">
        <f>VLOOKUP(Report!DO185,Code!$B$40:$D$42,2,FALSE)</f>
        <v>#N/A</v>
      </c>
      <c r="DQ185" s="179" t="e">
        <f>VLOOKUP(Report!DO185,Code!$B$40:$D$42,3,FALSE)</f>
        <v>#N/A</v>
      </c>
      <c r="DR185" s="180" t="e">
        <f t="shared" ca="1" si="132"/>
        <v>#N/A</v>
      </c>
      <c r="DS185" s="221"/>
      <c r="DT185" s="222" t="e">
        <f t="shared" ca="1" si="133"/>
        <v>#N/A</v>
      </c>
      <c r="DU185" s="181" t="s">
        <v>208</v>
      </c>
      <c r="DV185" s="181" t="s">
        <v>123</v>
      </c>
      <c r="DW185" s="181" t="s">
        <v>165</v>
      </c>
      <c r="DX185" s="115" t="str">
        <f t="shared" si="134"/>
        <v/>
      </c>
      <c r="DY185" s="115"/>
      <c r="DZ185" s="115"/>
      <c r="EA185" s="115"/>
      <c r="EB185" s="98"/>
      <c r="EC185" s="98" t="str">
        <f t="shared" si="146"/>
        <v/>
      </c>
      <c r="ED185" s="192" t="str">
        <f t="shared" si="147"/>
        <v/>
      </c>
    </row>
    <row r="186" spans="7:134" s="223" customFormat="1" ht="115.5" hidden="1" customHeight="1" thickTop="1" thickBot="1" x14ac:dyDescent="0.45">
      <c r="G186" s="199"/>
      <c r="H186" s="238"/>
      <c r="I186" s="190"/>
      <c r="J186" s="193"/>
      <c r="K186" s="193"/>
      <c r="L186" s="193"/>
      <c r="M186" s="193"/>
      <c r="N186" s="193"/>
      <c r="O186" s="193"/>
      <c r="P186" s="193"/>
      <c r="Q186" s="193"/>
      <c r="R186" s="193"/>
      <c r="S186" s="193"/>
      <c r="T186" s="90"/>
      <c r="U186" s="95" t="str">
        <f t="shared" si="114"/>
        <v>Type_2</v>
      </c>
      <c r="V186" s="254"/>
      <c r="W186" s="255" t="e">
        <f t="shared" ca="1" si="115"/>
        <v>#N/A</v>
      </c>
      <c r="X186" s="255"/>
      <c r="Y186" s="47" t="e">
        <f t="shared" ca="1" si="116"/>
        <v>#N/A</v>
      </c>
      <c r="Z186" s="47" t="e">
        <f t="shared" ca="1" si="117"/>
        <v>#N/A</v>
      </c>
      <c r="AA186" s="47"/>
      <c r="AB186" s="82" t="str">
        <f t="shared" si="136"/>
        <v>he</v>
      </c>
      <c r="AC186" s="82" t="str">
        <f t="shared" si="137"/>
        <v>He</v>
      </c>
      <c r="AD186" s="82" t="str">
        <f t="shared" si="138"/>
        <v>his</v>
      </c>
      <c r="AE186" s="83" t="str">
        <f t="shared" si="139"/>
        <v>His</v>
      </c>
      <c r="AF186" s="94"/>
      <c r="AG186" s="94"/>
      <c r="AH186" s="191" t="s">
        <v>26</v>
      </c>
      <c r="AI186" s="84" t="e">
        <f>HLOOKUP(Report!AH186,Person!$H$2:$L$3,2,FALSE)</f>
        <v>#N/A</v>
      </c>
      <c r="AJ186" s="85" t="e">
        <f t="shared" ca="1" si="118"/>
        <v>#N/A</v>
      </c>
      <c r="AK186" s="86" t="e">
        <f ca="1">IF(AH186=0,"",AJ186+VLOOKUP(AH186,Code!$B$2:$C$6,2,FALSE))</f>
        <v>#N/A</v>
      </c>
      <c r="AL186" s="143" t="e">
        <f ca="1">IF(AH186=0,"",IF(I186="F",G186&amp;" "&amp;VLOOKUP(AK186,Person!D:I,2,FALSE),G186&amp;" "&amp;VLOOKUP(AK186,Person!D:I,4,FALSE)))</f>
        <v>#N/A</v>
      </c>
      <c r="AM186" s="89"/>
      <c r="AN186" s="89"/>
      <c r="AO186" s="89"/>
      <c r="AP186" s="89"/>
      <c r="AQ186" s="89"/>
      <c r="AR186" s="89"/>
      <c r="AS186" s="88"/>
      <c r="AT186" s="189">
        <v>2</v>
      </c>
      <c r="AU186" s="147" t="str">
        <f>VLOOKUP(AT186,Code!$B$51:$D$55,2,FALSE)</f>
        <v>Behaviour_1</v>
      </c>
      <c r="AV186" s="88">
        <f ca="1">RANDBETWEEN(1,VLOOKUP(AT186,Code!$B$51:$D$55,3,FALSE))</f>
        <v>3</v>
      </c>
      <c r="AW186" s="89"/>
      <c r="AX186" s="143" t="str">
        <f t="shared" ca="1" si="140"/>
        <v xml:space="preserve"> He shows good citizenship by assisting other students find errors in their work. This demonstrates secure subject understanding.</v>
      </c>
      <c r="AY186" s="88"/>
      <c r="AZ186" s="88"/>
      <c r="BA186" s="188" t="s">
        <v>26</v>
      </c>
      <c r="BB186" s="84" t="e">
        <f>HLOOKUP(Report!BA186,Homework!$I$2:$L$3,2,FALSE)</f>
        <v>#N/A</v>
      </c>
      <c r="BC186" s="85" t="e">
        <f t="shared" ca="1" si="119"/>
        <v>#N/A</v>
      </c>
      <c r="BD186" s="86" t="e">
        <f ca="1">IF(BA186=0,"",BC186+VLOOKUP(BA186,Code!$B$2:$C$6,2,FALSE))</f>
        <v>#N/A</v>
      </c>
      <c r="BE186" s="86" t="e">
        <f ca="1">IF(AND(VLOOKUP(BD186,Homework!D:J,2,FALSE)="'s ",RIGHT(G186,1)="s"),"' ",IF(VLOOKUP(BD186,Homework!D:J,2,FALSE)="'s ","'s "," "))</f>
        <v>#N/A</v>
      </c>
      <c r="BF186" s="87" t="e">
        <f ca="1">IF(BA186=0,"",IF(I186="F"," "&amp;G186&amp;BE186&amp;VLOOKUP(BD186,Homework!D:J,3,FALSE)," "&amp;G186&amp;BE186&amp;VLOOKUP(BD186,Homework!D:J,5,FALSE)))</f>
        <v>#N/A</v>
      </c>
      <c r="BG186" s="87"/>
      <c r="BH186" s="87"/>
      <c r="BI186" s="87"/>
      <c r="BJ186" s="87"/>
      <c r="BK186" s="87"/>
      <c r="BL186" s="87"/>
      <c r="BM186" s="88"/>
      <c r="BN186" s="88"/>
      <c r="BO186" s="184" t="s">
        <v>26</v>
      </c>
      <c r="BP186" s="185" t="e">
        <f>VLOOKUP(BO186,Code!$B$45:$D$48,2,FALSE)</f>
        <v>#N/A</v>
      </c>
      <c r="BQ186" s="186" t="e">
        <f>VLOOKUP(BO186,Code!$B$45:$D$48,3,FALSE)</f>
        <v>#N/A</v>
      </c>
      <c r="BR186" s="186" t="e">
        <f t="shared" ca="1" si="120"/>
        <v>#N/A</v>
      </c>
      <c r="BS186" s="186"/>
      <c r="BT186" s="187" t="s">
        <v>219</v>
      </c>
      <c r="BU186" s="187" t="s">
        <v>220</v>
      </c>
      <c r="BV186" s="187" t="s">
        <v>225</v>
      </c>
      <c r="BW186" s="195"/>
      <c r="BX186" s="195"/>
      <c r="BY186" s="157" t="str">
        <f t="shared" ca="1" si="121"/>
        <v/>
      </c>
      <c r="BZ186" s="157" t="str">
        <f t="shared" ca="1" si="122"/>
        <v/>
      </c>
      <c r="CA186" s="132" t="str">
        <f t="shared" ca="1" si="141"/>
        <v xml:space="preserve"> </v>
      </c>
      <c r="CB186" s="88"/>
      <c r="CC186" s="124">
        <v>178</v>
      </c>
      <c r="CD186" s="125" t="e">
        <f>HLOOKUP(Report!CC186,Behaviour!$H$2:$K$3,2,FALSE)</f>
        <v>#N/A</v>
      </c>
      <c r="CE186" s="126" t="e">
        <f t="shared" ca="1" si="123"/>
        <v>#N/A</v>
      </c>
      <c r="CF186" s="127" t="e">
        <f ca="1">CE186+VLOOKUP(CC186,Code!$B$2:$C$6,2,FALSE)</f>
        <v>#N/A</v>
      </c>
      <c r="CG186" s="128" t="e">
        <f ca="1">IF(CC186=0,"",IF(I186="F",AC186&amp;" "&amp;VLOOKUP(CF186,Behaviour!D:I,2,FALSE)&amp;" ",AC186&amp;" "&amp;VLOOKUP(CF186,Behaviour!D:I,4,FALSE)&amp;" "))</f>
        <v>#N/A</v>
      </c>
      <c r="CH186" s="89"/>
      <c r="CI186" s="89"/>
      <c r="CJ186" s="266" t="s">
        <v>26</v>
      </c>
      <c r="CK186" s="266"/>
      <c r="CL186" s="89" t="e">
        <f>IF(CJ186=0,"",VLOOKUP(CJ186,Code!$B$59:$D$61,2,FALSE))</f>
        <v>#N/A</v>
      </c>
      <c r="CM186" s="89" t="e">
        <f>IF(CJ186=0,"",VLOOKUP(CJ186,Code!$B$59:$D$61,3,FALSE))</f>
        <v>#N/A</v>
      </c>
      <c r="CN186" s="89" t="e">
        <f t="shared" ca="1" si="124"/>
        <v>#N/A</v>
      </c>
      <c r="CO186" s="89" t="e">
        <f t="shared" ca="1" si="142"/>
        <v>#N/A</v>
      </c>
      <c r="CP186" s="89" t="e">
        <f t="shared" ca="1" si="143"/>
        <v>#N/A</v>
      </c>
      <c r="CQ186" s="89" t="e">
        <f t="shared" ca="1" si="125"/>
        <v>#N/A</v>
      </c>
      <c r="CR186" s="89" t="str">
        <f t="shared" ca="1" si="126"/>
        <v/>
      </c>
      <c r="CS186" s="89"/>
      <c r="CT186" s="89"/>
      <c r="CU186" s="89" t="str">
        <f t="shared" ca="1" si="127"/>
        <v/>
      </c>
      <c r="CV186" s="89"/>
      <c r="CW186" s="89"/>
      <c r="CX186" s="183" t="str">
        <f t="shared" ca="1" si="128"/>
        <v/>
      </c>
      <c r="CY186" s="22" t="e">
        <f t="shared" ca="1" si="129"/>
        <v>#VALUE!</v>
      </c>
      <c r="CZ186" s="22"/>
      <c r="DA186" s="22"/>
      <c r="DB186" s="182" t="s">
        <v>26</v>
      </c>
      <c r="DC186" s="108" t="e">
        <f t="shared" ca="1" si="130"/>
        <v>#VALUE!</v>
      </c>
      <c r="DD186" s="112" t="e">
        <f ca="1">VLOOKUP(Report!DC186,Code!$B$24:$C$32,2,FALSE)</f>
        <v>#VALUE!</v>
      </c>
      <c r="DE186" s="108" t="e">
        <f ca="1">VLOOKUP(Report!DC186,Code!$B$24:$D$32,3,FALSE)</f>
        <v>#VALUE!</v>
      </c>
      <c r="DF186" s="108" t="e">
        <f t="shared" ca="1" si="131"/>
        <v>#VALUE!</v>
      </c>
      <c r="DG186" s="108" t="e">
        <f t="shared" ca="1" si="144"/>
        <v>#VALUE!</v>
      </c>
      <c r="DH186" s="169" t="e">
        <f t="shared" ca="1" si="145"/>
        <v>#VALUE!</v>
      </c>
      <c r="DI186" s="170"/>
      <c r="DJ186" s="170"/>
      <c r="DK186" s="170"/>
      <c r="DL186" s="170"/>
      <c r="DM186" s="88"/>
      <c r="DN186" s="88"/>
      <c r="DO186" s="177" t="s">
        <v>26</v>
      </c>
      <c r="DP186" s="178" t="e">
        <f>VLOOKUP(Report!DO186,Code!$B$40:$D$42,2,FALSE)</f>
        <v>#N/A</v>
      </c>
      <c r="DQ186" s="179" t="e">
        <f>VLOOKUP(Report!DO186,Code!$B$40:$D$42,3,FALSE)</f>
        <v>#N/A</v>
      </c>
      <c r="DR186" s="180" t="e">
        <f t="shared" ca="1" si="132"/>
        <v>#N/A</v>
      </c>
      <c r="DS186" s="221"/>
      <c r="DT186" s="222" t="e">
        <f t="shared" ca="1" si="133"/>
        <v>#N/A</v>
      </c>
      <c r="DU186" s="181" t="s">
        <v>208</v>
      </c>
      <c r="DV186" s="181" t="s">
        <v>123</v>
      </c>
      <c r="DW186" s="181" t="s">
        <v>165</v>
      </c>
      <c r="DX186" s="115" t="str">
        <f t="shared" si="134"/>
        <v/>
      </c>
      <c r="DY186" s="115"/>
      <c r="DZ186" s="115"/>
      <c r="EA186" s="115"/>
      <c r="EB186" s="98"/>
      <c r="EC186" s="98" t="str">
        <f t="shared" si="146"/>
        <v/>
      </c>
      <c r="ED186" s="192" t="str">
        <f t="shared" si="147"/>
        <v/>
      </c>
    </row>
    <row r="187" spans="7:134" s="223" customFormat="1" ht="115.5" hidden="1" customHeight="1" thickTop="1" thickBot="1" x14ac:dyDescent="0.45">
      <c r="G187" s="199"/>
      <c r="H187" s="238"/>
      <c r="I187" s="190"/>
      <c r="J187" s="193"/>
      <c r="K187" s="193"/>
      <c r="L187" s="193"/>
      <c r="M187" s="193"/>
      <c r="N187" s="193"/>
      <c r="O187" s="193"/>
      <c r="P187" s="193"/>
      <c r="Q187" s="193"/>
      <c r="R187" s="193"/>
      <c r="S187" s="193"/>
      <c r="T187" s="90"/>
      <c r="U187" s="95" t="str">
        <f t="shared" si="114"/>
        <v>Type_2</v>
      </c>
      <c r="V187" s="254"/>
      <c r="W187" s="255" t="e">
        <f t="shared" ca="1" si="115"/>
        <v>#N/A</v>
      </c>
      <c r="X187" s="255"/>
      <c r="Y187" s="47" t="e">
        <f t="shared" ca="1" si="116"/>
        <v>#N/A</v>
      </c>
      <c r="Z187" s="47" t="e">
        <f t="shared" ca="1" si="117"/>
        <v>#N/A</v>
      </c>
      <c r="AA187" s="47"/>
      <c r="AB187" s="82" t="str">
        <f t="shared" si="136"/>
        <v>he</v>
      </c>
      <c r="AC187" s="82" t="str">
        <f t="shared" si="137"/>
        <v>He</v>
      </c>
      <c r="AD187" s="82" t="str">
        <f t="shared" si="138"/>
        <v>his</v>
      </c>
      <c r="AE187" s="83" t="str">
        <f t="shared" si="139"/>
        <v>His</v>
      </c>
      <c r="AF187" s="94"/>
      <c r="AG187" s="94"/>
      <c r="AH187" s="191" t="s">
        <v>26</v>
      </c>
      <c r="AI187" s="84" t="e">
        <f>HLOOKUP(Report!AH187,Person!$H$2:$L$3,2,FALSE)</f>
        <v>#N/A</v>
      </c>
      <c r="AJ187" s="85" t="e">
        <f t="shared" ca="1" si="118"/>
        <v>#N/A</v>
      </c>
      <c r="AK187" s="86" t="e">
        <f ca="1">IF(AH187=0,"",AJ187+VLOOKUP(AH187,Code!$B$2:$C$6,2,FALSE))</f>
        <v>#N/A</v>
      </c>
      <c r="AL187" s="143" t="e">
        <f ca="1">IF(AH187=0,"",IF(I187="F",G187&amp;" "&amp;VLOOKUP(AK187,Person!D:I,2,FALSE),G187&amp;" "&amp;VLOOKUP(AK187,Person!D:I,4,FALSE)))</f>
        <v>#N/A</v>
      </c>
      <c r="AM187" s="89"/>
      <c r="AN187" s="89"/>
      <c r="AO187" s="89"/>
      <c r="AP187" s="89"/>
      <c r="AQ187" s="89"/>
      <c r="AR187" s="89"/>
      <c r="AS187" s="88"/>
      <c r="AT187" s="189">
        <v>2</v>
      </c>
      <c r="AU187" s="147" t="str">
        <f>VLOOKUP(AT187,Code!$B$51:$D$55,2,FALSE)</f>
        <v>Behaviour_1</v>
      </c>
      <c r="AV187" s="88">
        <f ca="1">RANDBETWEEN(1,VLOOKUP(AT187,Code!$B$51:$D$55,3,FALSE))</f>
        <v>3</v>
      </c>
      <c r="AW187" s="89"/>
      <c r="AX187" s="143" t="str">
        <f t="shared" ca="1" si="140"/>
        <v xml:space="preserve"> He shows good citizenship by assisting other students find errors in their work. This demonstrates secure subject understanding.</v>
      </c>
      <c r="AY187" s="88"/>
      <c r="AZ187" s="88"/>
      <c r="BA187" s="188" t="s">
        <v>26</v>
      </c>
      <c r="BB187" s="84" t="e">
        <f>HLOOKUP(Report!BA187,Homework!$I$2:$L$3,2,FALSE)</f>
        <v>#N/A</v>
      </c>
      <c r="BC187" s="85" t="e">
        <f t="shared" ca="1" si="119"/>
        <v>#N/A</v>
      </c>
      <c r="BD187" s="86" t="e">
        <f ca="1">IF(BA187=0,"",BC187+VLOOKUP(BA187,Code!$B$2:$C$6,2,FALSE))</f>
        <v>#N/A</v>
      </c>
      <c r="BE187" s="86" t="e">
        <f ca="1">IF(AND(VLOOKUP(BD187,Homework!D:J,2,FALSE)="'s ",RIGHT(G187,1)="s"),"' ",IF(VLOOKUP(BD187,Homework!D:J,2,FALSE)="'s ","'s "," "))</f>
        <v>#N/A</v>
      </c>
      <c r="BF187" s="87" t="e">
        <f ca="1">IF(BA187=0,"",IF(I187="F"," "&amp;G187&amp;BE187&amp;VLOOKUP(BD187,Homework!D:J,3,FALSE)," "&amp;G187&amp;BE187&amp;VLOOKUP(BD187,Homework!D:J,5,FALSE)))</f>
        <v>#N/A</v>
      </c>
      <c r="BG187" s="87"/>
      <c r="BH187" s="87"/>
      <c r="BI187" s="87"/>
      <c r="BJ187" s="87"/>
      <c r="BK187" s="87"/>
      <c r="BL187" s="87"/>
      <c r="BM187" s="88"/>
      <c r="BN187" s="88"/>
      <c r="BO187" s="184" t="s">
        <v>26</v>
      </c>
      <c r="BP187" s="185" t="e">
        <f>VLOOKUP(BO187,Code!$B$45:$D$48,2,FALSE)</f>
        <v>#N/A</v>
      </c>
      <c r="BQ187" s="186" t="e">
        <f>VLOOKUP(BO187,Code!$B$45:$D$48,3,FALSE)</f>
        <v>#N/A</v>
      </c>
      <c r="BR187" s="186" t="e">
        <f t="shared" ca="1" si="120"/>
        <v>#N/A</v>
      </c>
      <c r="BS187" s="186"/>
      <c r="BT187" s="187" t="s">
        <v>219</v>
      </c>
      <c r="BU187" s="187" t="s">
        <v>220</v>
      </c>
      <c r="BV187" s="187" t="s">
        <v>225</v>
      </c>
      <c r="BW187" s="195"/>
      <c r="BX187" s="195"/>
      <c r="BY187" s="157" t="str">
        <f t="shared" ca="1" si="121"/>
        <v/>
      </c>
      <c r="BZ187" s="157" t="str">
        <f t="shared" ca="1" si="122"/>
        <v/>
      </c>
      <c r="CA187" s="132" t="str">
        <f t="shared" ca="1" si="141"/>
        <v xml:space="preserve"> </v>
      </c>
      <c r="CB187" s="88"/>
      <c r="CC187" s="124">
        <v>179</v>
      </c>
      <c r="CD187" s="125" t="e">
        <f>HLOOKUP(Report!CC187,Behaviour!$H$2:$K$3,2,FALSE)</f>
        <v>#N/A</v>
      </c>
      <c r="CE187" s="126" t="e">
        <f t="shared" ca="1" si="123"/>
        <v>#N/A</v>
      </c>
      <c r="CF187" s="127" t="e">
        <f ca="1">CE187+VLOOKUP(CC187,Code!$B$2:$C$6,2,FALSE)</f>
        <v>#N/A</v>
      </c>
      <c r="CG187" s="128" t="e">
        <f ca="1">IF(CC187=0,"",IF(I187="F",AC187&amp;" "&amp;VLOOKUP(CF187,Behaviour!D:I,2,FALSE)&amp;" ",AC187&amp;" "&amp;VLOOKUP(CF187,Behaviour!D:I,4,FALSE)&amp;" "))</f>
        <v>#N/A</v>
      </c>
      <c r="CH187" s="89"/>
      <c r="CI187" s="89"/>
      <c r="CJ187" s="266" t="s">
        <v>26</v>
      </c>
      <c r="CK187" s="266"/>
      <c r="CL187" s="89" t="e">
        <f>IF(CJ187=0,"",VLOOKUP(CJ187,Code!$B$59:$D$61,2,FALSE))</f>
        <v>#N/A</v>
      </c>
      <c r="CM187" s="89" t="e">
        <f>IF(CJ187=0,"",VLOOKUP(CJ187,Code!$B$59:$D$61,3,FALSE))</f>
        <v>#N/A</v>
      </c>
      <c r="CN187" s="89" t="e">
        <f t="shared" ca="1" si="124"/>
        <v>#N/A</v>
      </c>
      <c r="CO187" s="89" t="e">
        <f t="shared" ca="1" si="142"/>
        <v>#N/A</v>
      </c>
      <c r="CP187" s="89" t="e">
        <f t="shared" ca="1" si="143"/>
        <v>#N/A</v>
      </c>
      <c r="CQ187" s="89" t="e">
        <f t="shared" ca="1" si="125"/>
        <v>#N/A</v>
      </c>
      <c r="CR187" s="89" t="str">
        <f t="shared" ca="1" si="126"/>
        <v/>
      </c>
      <c r="CS187" s="89"/>
      <c r="CT187" s="89"/>
      <c r="CU187" s="89" t="str">
        <f t="shared" ca="1" si="127"/>
        <v/>
      </c>
      <c r="CV187" s="89"/>
      <c r="CW187" s="89"/>
      <c r="CX187" s="183" t="str">
        <f t="shared" ca="1" si="128"/>
        <v/>
      </c>
      <c r="CY187" s="22" t="e">
        <f t="shared" ca="1" si="129"/>
        <v>#VALUE!</v>
      </c>
      <c r="CZ187" s="22"/>
      <c r="DA187" s="22"/>
      <c r="DB187" s="182" t="s">
        <v>26</v>
      </c>
      <c r="DC187" s="108" t="e">
        <f t="shared" ca="1" si="130"/>
        <v>#VALUE!</v>
      </c>
      <c r="DD187" s="112" t="e">
        <f ca="1">VLOOKUP(Report!DC187,Code!$B$24:$C$32,2,FALSE)</f>
        <v>#VALUE!</v>
      </c>
      <c r="DE187" s="108" t="e">
        <f ca="1">VLOOKUP(Report!DC187,Code!$B$24:$D$32,3,FALSE)</f>
        <v>#VALUE!</v>
      </c>
      <c r="DF187" s="108" t="e">
        <f t="shared" ca="1" si="131"/>
        <v>#VALUE!</v>
      </c>
      <c r="DG187" s="108" t="e">
        <f t="shared" ca="1" si="144"/>
        <v>#VALUE!</v>
      </c>
      <c r="DH187" s="169" t="e">
        <f t="shared" ca="1" si="145"/>
        <v>#VALUE!</v>
      </c>
      <c r="DI187" s="170"/>
      <c r="DJ187" s="170"/>
      <c r="DK187" s="170"/>
      <c r="DL187" s="170"/>
      <c r="DM187" s="88"/>
      <c r="DN187" s="88"/>
      <c r="DO187" s="177" t="s">
        <v>26</v>
      </c>
      <c r="DP187" s="178" t="e">
        <f>VLOOKUP(Report!DO187,Code!$B$40:$D$42,2,FALSE)</f>
        <v>#N/A</v>
      </c>
      <c r="DQ187" s="179" t="e">
        <f>VLOOKUP(Report!DO187,Code!$B$40:$D$42,3,FALSE)</f>
        <v>#N/A</v>
      </c>
      <c r="DR187" s="180" t="e">
        <f t="shared" ca="1" si="132"/>
        <v>#N/A</v>
      </c>
      <c r="DS187" s="221"/>
      <c r="DT187" s="222" t="e">
        <f t="shared" ca="1" si="133"/>
        <v>#N/A</v>
      </c>
      <c r="DU187" s="181" t="s">
        <v>208</v>
      </c>
      <c r="DV187" s="181" t="s">
        <v>123</v>
      </c>
      <c r="DW187" s="181" t="s">
        <v>165</v>
      </c>
      <c r="DX187" s="115" t="str">
        <f t="shared" si="134"/>
        <v/>
      </c>
      <c r="DY187" s="115"/>
      <c r="DZ187" s="115"/>
      <c r="EA187" s="115"/>
      <c r="EB187" s="98"/>
      <c r="EC187" s="98" t="str">
        <f t="shared" si="146"/>
        <v/>
      </c>
      <c r="ED187" s="192" t="str">
        <f t="shared" si="147"/>
        <v/>
      </c>
    </row>
    <row r="188" spans="7:134" s="223" customFormat="1" ht="115.5" hidden="1" customHeight="1" thickTop="1" thickBot="1" x14ac:dyDescent="0.45">
      <c r="G188" s="199"/>
      <c r="H188" s="238"/>
      <c r="I188" s="190"/>
      <c r="J188" s="193"/>
      <c r="K188" s="193"/>
      <c r="L188" s="193"/>
      <c r="M188" s="193"/>
      <c r="N188" s="193"/>
      <c r="O188" s="193"/>
      <c r="P188" s="193"/>
      <c r="Q188" s="193"/>
      <c r="R188" s="193"/>
      <c r="S188" s="193"/>
      <c r="T188" s="90"/>
      <c r="U188" s="95" t="str">
        <f t="shared" si="114"/>
        <v>Type_2</v>
      </c>
      <c r="V188" s="254"/>
      <c r="W188" s="255" t="e">
        <f t="shared" ca="1" si="115"/>
        <v>#N/A</v>
      </c>
      <c r="X188" s="255"/>
      <c r="Y188" s="47" t="e">
        <f t="shared" ca="1" si="116"/>
        <v>#N/A</v>
      </c>
      <c r="Z188" s="47" t="e">
        <f t="shared" ca="1" si="117"/>
        <v>#N/A</v>
      </c>
      <c r="AA188" s="47"/>
      <c r="AB188" s="82" t="str">
        <f t="shared" si="136"/>
        <v>he</v>
      </c>
      <c r="AC188" s="82" t="str">
        <f t="shared" si="137"/>
        <v>He</v>
      </c>
      <c r="AD188" s="82" t="str">
        <f t="shared" si="138"/>
        <v>his</v>
      </c>
      <c r="AE188" s="83" t="str">
        <f t="shared" si="139"/>
        <v>His</v>
      </c>
      <c r="AF188" s="94"/>
      <c r="AG188" s="94"/>
      <c r="AH188" s="191" t="s">
        <v>26</v>
      </c>
      <c r="AI188" s="84" t="e">
        <f>HLOOKUP(Report!AH188,Person!$H$2:$L$3,2,FALSE)</f>
        <v>#N/A</v>
      </c>
      <c r="AJ188" s="85" t="e">
        <f t="shared" ca="1" si="118"/>
        <v>#N/A</v>
      </c>
      <c r="AK188" s="86" t="e">
        <f ca="1">IF(AH188=0,"",AJ188+VLOOKUP(AH188,Code!$B$2:$C$6,2,FALSE))</f>
        <v>#N/A</v>
      </c>
      <c r="AL188" s="143" t="e">
        <f ca="1">IF(AH188=0,"",IF(I188="F",G188&amp;" "&amp;VLOOKUP(AK188,Person!D:I,2,FALSE),G188&amp;" "&amp;VLOOKUP(AK188,Person!D:I,4,FALSE)))</f>
        <v>#N/A</v>
      </c>
      <c r="AM188" s="89"/>
      <c r="AN188" s="89"/>
      <c r="AO188" s="89"/>
      <c r="AP188" s="89"/>
      <c r="AQ188" s="89"/>
      <c r="AR188" s="89"/>
      <c r="AS188" s="88"/>
      <c r="AT188" s="189">
        <v>2</v>
      </c>
      <c r="AU188" s="147" t="str">
        <f>VLOOKUP(AT188,Code!$B$51:$D$55,2,FALSE)</f>
        <v>Behaviour_1</v>
      </c>
      <c r="AV188" s="88">
        <f ca="1">RANDBETWEEN(1,VLOOKUP(AT188,Code!$B$51:$D$55,3,FALSE))</f>
        <v>2</v>
      </c>
      <c r="AW188" s="89"/>
      <c r="AX188" s="143" t="str">
        <f t="shared" ca="1" si="140"/>
        <v xml:space="preserve"> He shows good citizenship by assisting other students to correct their work. This demonstrates secure subject understanding.</v>
      </c>
      <c r="AY188" s="88"/>
      <c r="AZ188" s="88"/>
      <c r="BA188" s="188" t="s">
        <v>26</v>
      </c>
      <c r="BB188" s="84" t="e">
        <f>HLOOKUP(Report!BA188,Homework!$I$2:$L$3,2,FALSE)</f>
        <v>#N/A</v>
      </c>
      <c r="BC188" s="85" t="e">
        <f t="shared" ca="1" si="119"/>
        <v>#N/A</v>
      </c>
      <c r="BD188" s="86" t="e">
        <f ca="1">IF(BA188=0,"",BC188+VLOOKUP(BA188,Code!$B$2:$C$6,2,FALSE))</f>
        <v>#N/A</v>
      </c>
      <c r="BE188" s="86" t="e">
        <f ca="1">IF(AND(VLOOKUP(BD188,Homework!D:J,2,FALSE)="'s ",RIGHT(G188,1)="s"),"' ",IF(VLOOKUP(BD188,Homework!D:J,2,FALSE)="'s ","'s "," "))</f>
        <v>#N/A</v>
      </c>
      <c r="BF188" s="87" t="e">
        <f ca="1">IF(BA188=0,"",IF(I188="F"," "&amp;G188&amp;BE188&amp;VLOOKUP(BD188,Homework!D:J,3,FALSE)," "&amp;G188&amp;BE188&amp;VLOOKUP(BD188,Homework!D:J,5,FALSE)))</f>
        <v>#N/A</v>
      </c>
      <c r="BG188" s="87"/>
      <c r="BH188" s="87"/>
      <c r="BI188" s="87"/>
      <c r="BJ188" s="87"/>
      <c r="BK188" s="87"/>
      <c r="BL188" s="87"/>
      <c r="BM188" s="88"/>
      <c r="BN188" s="88"/>
      <c r="BO188" s="184" t="s">
        <v>26</v>
      </c>
      <c r="BP188" s="185" t="e">
        <f>VLOOKUP(BO188,Code!$B$45:$D$48,2,FALSE)</f>
        <v>#N/A</v>
      </c>
      <c r="BQ188" s="186" t="e">
        <f>VLOOKUP(BO188,Code!$B$45:$D$48,3,FALSE)</f>
        <v>#N/A</v>
      </c>
      <c r="BR188" s="186" t="e">
        <f t="shared" ca="1" si="120"/>
        <v>#N/A</v>
      </c>
      <c r="BS188" s="186"/>
      <c r="BT188" s="187" t="s">
        <v>219</v>
      </c>
      <c r="BU188" s="187" t="s">
        <v>220</v>
      </c>
      <c r="BV188" s="187" t="s">
        <v>225</v>
      </c>
      <c r="BW188" s="195"/>
      <c r="BX188" s="195"/>
      <c r="BY188" s="157" t="str">
        <f t="shared" ca="1" si="121"/>
        <v/>
      </c>
      <c r="BZ188" s="157" t="str">
        <f t="shared" ca="1" si="122"/>
        <v/>
      </c>
      <c r="CA188" s="132" t="str">
        <f t="shared" ca="1" si="141"/>
        <v xml:space="preserve"> </v>
      </c>
      <c r="CB188" s="88"/>
      <c r="CC188" s="124">
        <v>180</v>
      </c>
      <c r="CD188" s="125" t="e">
        <f>HLOOKUP(Report!CC188,Behaviour!$H$2:$K$3,2,FALSE)</f>
        <v>#N/A</v>
      </c>
      <c r="CE188" s="126" t="e">
        <f t="shared" ca="1" si="123"/>
        <v>#N/A</v>
      </c>
      <c r="CF188" s="127" t="e">
        <f ca="1">CE188+VLOOKUP(CC188,Code!$B$2:$C$6,2,FALSE)</f>
        <v>#N/A</v>
      </c>
      <c r="CG188" s="128" t="e">
        <f ca="1">IF(CC188=0,"",IF(I188="F",AC188&amp;" "&amp;VLOOKUP(CF188,Behaviour!D:I,2,FALSE)&amp;" ",AC188&amp;" "&amp;VLOOKUP(CF188,Behaviour!D:I,4,FALSE)&amp;" "))</f>
        <v>#N/A</v>
      </c>
      <c r="CH188" s="89"/>
      <c r="CI188" s="89"/>
      <c r="CJ188" s="266" t="s">
        <v>26</v>
      </c>
      <c r="CK188" s="266"/>
      <c r="CL188" s="89" t="e">
        <f>IF(CJ188=0,"",VLOOKUP(CJ188,Code!$B$59:$D$61,2,FALSE))</f>
        <v>#N/A</v>
      </c>
      <c r="CM188" s="89" t="e">
        <f>IF(CJ188=0,"",VLOOKUP(CJ188,Code!$B$59:$D$61,3,FALSE))</f>
        <v>#N/A</v>
      </c>
      <c r="CN188" s="89" t="e">
        <f t="shared" ca="1" si="124"/>
        <v>#N/A</v>
      </c>
      <c r="CO188" s="89" t="e">
        <f t="shared" ca="1" si="142"/>
        <v>#N/A</v>
      </c>
      <c r="CP188" s="89" t="e">
        <f t="shared" ca="1" si="143"/>
        <v>#N/A</v>
      </c>
      <c r="CQ188" s="89" t="e">
        <f t="shared" ca="1" si="125"/>
        <v>#N/A</v>
      </c>
      <c r="CR188" s="89" t="str">
        <f t="shared" ca="1" si="126"/>
        <v/>
      </c>
      <c r="CS188" s="89"/>
      <c r="CT188" s="89"/>
      <c r="CU188" s="89" t="str">
        <f t="shared" ca="1" si="127"/>
        <v/>
      </c>
      <c r="CV188" s="89"/>
      <c r="CW188" s="89"/>
      <c r="CX188" s="183" t="str">
        <f t="shared" ca="1" si="128"/>
        <v/>
      </c>
      <c r="CY188" s="22" t="e">
        <f t="shared" ca="1" si="129"/>
        <v>#VALUE!</v>
      </c>
      <c r="CZ188" s="22"/>
      <c r="DA188" s="22"/>
      <c r="DB188" s="182" t="s">
        <v>26</v>
      </c>
      <c r="DC188" s="108" t="e">
        <f t="shared" ca="1" si="130"/>
        <v>#VALUE!</v>
      </c>
      <c r="DD188" s="112" t="e">
        <f ca="1">VLOOKUP(Report!DC188,Code!$B$24:$C$32,2,FALSE)</f>
        <v>#VALUE!</v>
      </c>
      <c r="DE188" s="108" t="e">
        <f ca="1">VLOOKUP(Report!DC188,Code!$B$24:$D$32,3,FALSE)</f>
        <v>#VALUE!</v>
      </c>
      <c r="DF188" s="108" t="e">
        <f t="shared" ca="1" si="131"/>
        <v>#VALUE!</v>
      </c>
      <c r="DG188" s="108" t="e">
        <f t="shared" ca="1" si="144"/>
        <v>#VALUE!</v>
      </c>
      <c r="DH188" s="169" t="e">
        <f t="shared" ca="1" si="145"/>
        <v>#VALUE!</v>
      </c>
      <c r="DI188" s="170"/>
      <c r="DJ188" s="170"/>
      <c r="DK188" s="170"/>
      <c r="DL188" s="170"/>
      <c r="DM188" s="88"/>
      <c r="DN188" s="88"/>
      <c r="DO188" s="177" t="s">
        <v>26</v>
      </c>
      <c r="DP188" s="178" t="e">
        <f>VLOOKUP(Report!DO188,Code!$B$40:$D$42,2,FALSE)</f>
        <v>#N/A</v>
      </c>
      <c r="DQ188" s="179" t="e">
        <f>VLOOKUP(Report!DO188,Code!$B$40:$D$42,3,FALSE)</f>
        <v>#N/A</v>
      </c>
      <c r="DR188" s="180" t="e">
        <f t="shared" ca="1" si="132"/>
        <v>#N/A</v>
      </c>
      <c r="DS188" s="221"/>
      <c r="DT188" s="222" t="e">
        <f t="shared" ca="1" si="133"/>
        <v>#N/A</v>
      </c>
      <c r="DU188" s="181" t="s">
        <v>208</v>
      </c>
      <c r="DV188" s="181" t="s">
        <v>123</v>
      </c>
      <c r="DW188" s="181" t="s">
        <v>165</v>
      </c>
      <c r="DX188" s="115" t="str">
        <f t="shared" si="134"/>
        <v/>
      </c>
      <c r="DY188" s="115"/>
      <c r="DZ188" s="115"/>
      <c r="EA188" s="115"/>
      <c r="EB188" s="98"/>
      <c r="EC188" s="98" t="str">
        <f t="shared" si="146"/>
        <v/>
      </c>
      <c r="ED188" s="192" t="str">
        <f t="shared" si="147"/>
        <v/>
      </c>
    </row>
    <row r="189" spans="7:134" s="223" customFormat="1" ht="115.5" hidden="1" customHeight="1" thickTop="1" thickBot="1" x14ac:dyDescent="0.45">
      <c r="G189" s="199"/>
      <c r="H189" s="238"/>
      <c r="I189" s="190"/>
      <c r="J189" s="193"/>
      <c r="K189" s="193"/>
      <c r="L189" s="193"/>
      <c r="M189" s="193"/>
      <c r="N189" s="193"/>
      <c r="O189" s="193"/>
      <c r="P189" s="193"/>
      <c r="Q189" s="193"/>
      <c r="R189" s="193"/>
      <c r="S189" s="193"/>
      <c r="T189" s="90"/>
      <c r="U189" s="95" t="str">
        <f t="shared" si="114"/>
        <v>Type_2</v>
      </c>
      <c r="V189" s="254"/>
      <c r="W189" s="255" t="e">
        <f t="shared" ca="1" si="115"/>
        <v>#N/A</v>
      </c>
      <c r="X189" s="255"/>
      <c r="Y189" s="47" t="e">
        <f t="shared" ca="1" si="116"/>
        <v>#N/A</v>
      </c>
      <c r="Z189" s="47" t="e">
        <f t="shared" ca="1" si="117"/>
        <v>#N/A</v>
      </c>
      <c r="AA189" s="47"/>
      <c r="AB189" s="82" t="str">
        <f t="shared" si="136"/>
        <v>he</v>
      </c>
      <c r="AC189" s="82" t="str">
        <f t="shared" si="137"/>
        <v>He</v>
      </c>
      <c r="AD189" s="82" t="str">
        <f t="shared" si="138"/>
        <v>his</v>
      </c>
      <c r="AE189" s="83" t="str">
        <f t="shared" si="139"/>
        <v>His</v>
      </c>
      <c r="AF189" s="94"/>
      <c r="AG189" s="94"/>
      <c r="AH189" s="191" t="s">
        <v>26</v>
      </c>
      <c r="AI189" s="84" t="e">
        <f>HLOOKUP(Report!AH189,Person!$H$2:$L$3,2,FALSE)</f>
        <v>#N/A</v>
      </c>
      <c r="AJ189" s="85" t="e">
        <f t="shared" ca="1" si="118"/>
        <v>#N/A</v>
      </c>
      <c r="AK189" s="86" t="e">
        <f ca="1">IF(AH189=0,"",AJ189+VLOOKUP(AH189,Code!$B$2:$C$6,2,FALSE))</f>
        <v>#N/A</v>
      </c>
      <c r="AL189" s="143" t="e">
        <f ca="1">IF(AH189=0,"",IF(I189="F",G189&amp;" "&amp;VLOOKUP(AK189,Person!D:I,2,FALSE),G189&amp;" "&amp;VLOOKUP(AK189,Person!D:I,4,FALSE)))</f>
        <v>#N/A</v>
      </c>
      <c r="AM189" s="89"/>
      <c r="AN189" s="89"/>
      <c r="AO189" s="89"/>
      <c r="AP189" s="89"/>
      <c r="AQ189" s="89"/>
      <c r="AR189" s="89"/>
      <c r="AS189" s="88"/>
      <c r="AT189" s="189">
        <v>2</v>
      </c>
      <c r="AU189" s="147" t="str">
        <f>VLOOKUP(AT189,Code!$B$51:$D$55,2,FALSE)</f>
        <v>Behaviour_1</v>
      </c>
      <c r="AV189" s="88">
        <f ca="1">RANDBETWEEN(1,VLOOKUP(AT189,Code!$B$51:$D$55,3,FALSE))</f>
        <v>2</v>
      </c>
      <c r="AW189" s="89"/>
      <c r="AX189" s="143" t="str">
        <f t="shared" ca="1" si="140"/>
        <v xml:space="preserve"> He shows good citizenship by assisting other students to correct their work. This demonstrates secure subject understanding.</v>
      </c>
      <c r="AY189" s="88"/>
      <c r="AZ189" s="88"/>
      <c r="BA189" s="188" t="s">
        <v>26</v>
      </c>
      <c r="BB189" s="84" t="e">
        <f>HLOOKUP(Report!BA189,Homework!$I$2:$L$3,2,FALSE)</f>
        <v>#N/A</v>
      </c>
      <c r="BC189" s="85" t="e">
        <f t="shared" ca="1" si="119"/>
        <v>#N/A</v>
      </c>
      <c r="BD189" s="86" t="e">
        <f ca="1">IF(BA189=0,"",BC189+VLOOKUP(BA189,Code!$B$2:$C$6,2,FALSE))</f>
        <v>#N/A</v>
      </c>
      <c r="BE189" s="86" t="e">
        <f ca="1">IF(AND(VLOOKUP(BD189,Homework!D:J,2,FALSE)="'s ",RIGHT(G189,1)="s"),"' ",IF(VLOOKUP(BD189,Homework!D:J,2,FALSE)="'s ","'s "," "))</f>
        <v>#N/A</v>
      </c>
      <c r="BF189" s="87" t="e">
        <f ca="1">IF(BA189=0,"",IF(I189="F"," "&amp;G189&amp;BE189&amp;VLOOKUP(BD189,Homework!D:J,3,FALSE)," "&amp;G189&amp;BE189&amp;VLOOKUP(BD189,Homework!D:J,5,FALSE)))</f>
        <v>#N/A</v>
      </c>
      <c r="BG189" s="87"/>
      <c r="BH189" s="87"/>
      <c r="BI189" s="87"/>
      <c r="BJ189" s="87"/>
      <c r="BK189" s="87"/>
      <c r="BL189" s="87"/>
      <c r="BM189" s="88"/>
      <c r="BN189" s="88"/>
      <c r="BO189" s="184" t="s">
        <v>26</v>
      </c>
      <c r="BP189" s="185" t="e">
        <f>VLOOKUP(BO189,Code!$B$45:$D$48,2,FALSE)</f>
        <v>#N/A</v>
      </c>
      <c r="BQ189" s="186" t="e">
        <f>VLOOKUP(BO189,Code!$B$45:$D$48,3,FALSE)</f>
        <v>#N/A</v>
      </c>
      <c r="BR189" s="186" t="e">
        <f t="shared" ca="1" si="120"/>
        <v>#N/A</v>
      </c>
      <c r="BS189" s="186"/>
      <c r="BT189" s="187" t="s">
        <v>219</v>
      </c>
      <c r="BU189" s="187" t="s">
        <v>220</v>
      </c>
      <c r="BV189" s="187" t="s">
        <v>225</v>
      </c>
      <c r="BW189" s="195"/>
      <c r="BX189" s="195"/>
      <c r="BY189" s="157" t="str">
        <f t="shared" ca="1" si="121"/>
        <v/>
      </c>
      <c r="BZ189" s="157" t="str">
        <f t="shared" ca="1" si="122"/>
        <v/>
      </c>
      <c r="CA189" s="132" t="str">
        <f t="shared" ca="1" si="141"/>
        <v xml:space="preserve"> </v>
      </c>
      <c r="CB189" s="88"/>
      <c r="CC189" s="124">
        <v>181</v>
      </c>
      <c r="CD189" s="125" t="e">
        <f>HLOOKUP(Report!CC189,Behaviour!$H$2:$K$3,2,FALSE)</f>
        <v>#N/A</v>
      </c>
      <c r="CE189" s="126" t="e">
        <f t="shared" ca="1" si="123"/>
        <v>#N/A</v>
      </c>
      <c r="CF189" s="127" t="e">
        <f ca="1">CE189+VLOOKUP(CC189,Code!$B$2:$C$6,2,FALSE)</f>
        <v>#N/A</v>
      </c>
      <c r="CG189" s="128" t="e">
        <f ca="1">IF(CC189=0,"",IF(I189="F",AC189&amp;" "&amp;VLOOKUP(CF189,Behaviour!D:I,2,FALSE)&amp;" ",AC189&amp;" "&amp;VLOOKUP(CF189,Behaviour!D:I,4,FALSE)&amp;" "))</f>
        <v>#N/A</v>
      </c>
      <c r="CH189" s="89"/>
      <c r="CI189" s="89"/>
      <c r="CJ189" s="266" t="s">
        <v>26</v>
      </c>
      <c r="CK189" s="266"/>
      <c r="CL189" s="89" t="e">
        <f>IF(CJ189=0,"",VLOOKUP(CJ189,Code!$B$59:$D$61,2,FALSE))</f>
        <v>#N/A</v>
      </c>
      <c r="CM189" s="89" t="e">
        <f>IF(CJ189=0,"",VLOOKUP(CJ189,Code!$B$59:$D$61,3,FALSE))</f>
        <v>#N/A</v>
      </c>
      <c r="CN189" s="89" t="e">
        <f t="shared" ca="1" si="124"/>
        <v>#N/A</v>
      </c>
      <c r="CO189" s="89" t="e">
        <f t="shared" ca="1" si="142"/>
        <v>#N/A</v>
      </c>
      <c r="CP189" s="89" t="e">
        <f t="shared" ca="1" si="143"/>
        <v>#N/A</v>
      </c>
      <c r="CQ189" s="89" t="e">
        <f t="shared" ca="1" si="125"/>
        <v>#N/A</v>
      </c>
      <c r="CR189" s="89" t="str">
        <f t="shared" ca="1" si="126"/>
        <v/>
      </c>
      <c r="CS189" s="89"/>
      <c r="CT189" s="89"/>
      <c r="CU189" s="89" t="str">
        <f t="shared" ca="1" si="127"/>
        <v/>
      </c>
      <c r="CV189" s="89"/>
      <c r="CW189" s="89"/>
      <c r="CX189" s="183" t="str">
        <f t="shared" ca="1" si="128"/>
        <v/>
      </c>
      <c r="CY189" s="22" t="e">
        <f t="shared" ca="1" si="129"/>
        <v>#VALUE!</v>
      </c>
      <c r="CZ189" s="22"/>
      <c r="DA189" s="22"/>
      <c r="DB189" s="182" t="s">
        <v>26</v>
      </c>
      <c r="DC189" s="108" t="e">
        <f t="shared" ca="1" si="130"/>
        <v>#VALUE!</v>
      </c>
      <c r="DD189" s="112" t="e">
        <f ca="1">VLOOKUP(Report!DC189,Code!$B$24:$C$32,2,FALSE)</f>
        <v>#VALUE!</v>
      </c>
      <c r="DE189" s="108" t="e">
        <f ca="1">VLOOKUP(Report!DC189,Code!$B$24:$D$32,3,FALSE)</f>
        <v>#VALUE!</v>
      </c>
      <c r="DF189" s="108" t="e">
        <f t="shared" ca="1" si="131"/>
        <v>#VALUE!</v>
      </c>
      <c r="DG189" s="108" t="e">
        <f t="shared" ca="1" si="144"/>
        <v>#VALUE!</v>
      </c>
      <c r="DH189" s="169" t="e">
        <f t="shared" ca="1" si="145"/>
        <v>#VALUE!</v>
      </c>
      <c r="DI189" s="170"/>
      <c r="DJ189" s="170"/>
      <c r="DK189" s="170"/>
      <c r="DL189" s="170"/>
      <c r="DM189" s="88"/>
      <c r="DN189" s="88"/>
      <c r="DO189" s="177" t="s">
        <v>26</v>
      </c>
      <c r="DP189" s="178" t="e">
        <f>VLOOKUP(Report!DO189,Code!$B$40:$D$42,2,FALSE)</f>
        <v>#N/A</v>
      </c>
      <c r="DQ189" s="179" t="e">
        <f>VLOOKUP(Report!DO189,Code!$B$40:$D$42,3,FALSE)</f>
        <v>#N/A</v>
      </c>
      <c r="DR189" s="180" t="e">
        <f t="shared" ca="1" si="132"/>
        <v>#N/A</v>
      </c>
      <c r="DS189" s="221"/>
      <c r="DT189" s="222" t="e">
        <f t="shared" ca="1" si="133"/>
        <v>#N/A</v>
      </c>
      <c r="DU189" s="181" t="s">
        <v>208</v>
      </c>
      <c r="DV189" s="181" t="s">
        <v>123</v>
      </c>
      <c r="DW189" s="181" t="s">
        <v>165</v>
      </c>
      <c r="DX189" s="115" t="str">
        <f t="shared" si="134"/>
        <v/>
      </c>
      <c r="DY189" s="115"/>
      <c r="DZ189" s="115"/>
      <c r="EA189" s="115"/>
      <c r="EB189" s="98"/>
      <c r="EC189" s="98" t="str">
        <f t="shared" si="146"/>
        <v/>
      </c>
      <c r="ED189" s="192" t="str">
        <f t="shared" si="147"/>
        <v/>
      </c>
    </row>
    <row r="190" spans="7:134" s="223" customFormat="1" ht="115.5" hidden="1" customHeight="1" thickTop="1" thickBot="1" x14ac:dyDescent="0.45">
      <c r="G190" s="199"/>
      <c r="H190" s="238"/>
      <c r="I190" s="190"/>
      <c r="J190" s="193"/>
      <c r="K190" s="193"/>
      <c r="L190" s="193"/>
      <c r="M190" s="193"/>
      <c r="N190" s="193"/>
      <c r="O190" s="193"/>
      <c r="P190" s="193"/>
      <c r="Q190" s="193"/>
      <c r="R190" s="193"/>
      <c r="S190" s="193"/>
      <c r="T190" s="90"/>
      <c r="U190" s="95" t="str">
        <f t="shared" si="114"/>
        <v>Type_2</v>
      </c>
      <c r="V190" s="254"/>
      <c r="W190" s="255" t="e">
        <f t="shared" ca="1" si="115"/>
        <v>#N/A</v>
      </c>
      <c r="X190" s="255"/>
      <c r="Y190" s="47" t="e">
        <f t="shared" ca="1" si="116"/>
        <v>#N/A</v>
      </c>
      <c r="Z190" s="47" t="e">
        <f t="shared" ca="1" si="117"/>
        <v>#N/A</v>
      </c>
      <c r="AA190" s="47"/>
      <c r="AB190" s="82" t="str">
        <f t="shared" si="136"/>
        <v>he</v>
      </c>
      <c r="AC190" s="82" t="str">
        <f t="shared" si="137"/>
        <v>He</v>
      </c>
      <c r="AD190" s="82" t="str">
        <f t="shared" si="138"/>
        <v>his</v>
      </c>
      <c r="AE190" s="83" t="str">
        <f t="shared" si="139"/>
        <v>His</v>
      </c>
      <c r="AF190" s="94"/>
      <c r="AG190" s="94"/>
      <c r="AH190" s="191" t="s">
        <v>26</v>
      </c>
      <c r="AI190" s="84" t="e">
        <f>HLOOKUP(Report!AH190,Person!$H$2:$L$3,2,FALSE)</f>
        <v>#N/A</v>
      </c>
      <c r="AJ190" s="85" t="e">
        <f t="shared" ca="1" si="118"/>
        <v>#N/A</v>
      </c>
      <c r="AK190" s="86" t="e">
        <f ca="1">IF(AH190=0,"",AJ190+VLOOKUP(AH190,Code!$B$2:$C$6,2,FALSE))</f>
        <v>#N/A</v>
      </c>
      <c r="AL190" s="143" t="e">
        <f ca="1">IF(AH190=0,"",IF(I190="F",G190&amp;" "&amp;VLOOKUP(AK190,Person!D:I,2,FALSE),G190&amp;" "&amp;VLOOKUP(AK190,Person!D:I,4,FALSE)))</f>
        <v>#N/A</v>
      </c>
      <c r="AM190" s="89"/>
      <c r="AN190" s="89"/>
      <c r="AO190" s="89"/>
      <c r="AP190" s="89"/>
      <c r="AQ190" s="89"/>
      <c r="AR190" s="89"/>
      <c r="AS190" s="88"/>
      <c r="AT190" s="189">
        <v>2</v>
      </c>
      <c r="AU190" s="147" t="str">
        <f>VLOOKUP(AT190,Code!$B$51:$D$55,2,FALSE)</f>
        <v>Behaviour_1</v>
      </c>
      <c r="AV190" s="88">
        <f ca="1">RANDBETWEEN(1,VLOOKUP(AT190,Code!$B$51:$D$55,3,FALSE))</f>
        <v>2</v>
      </c>
      <c r="AW190" s="89"/>
      <c r="AX190" s="143" t="str">
        <f t="shared" ca="1" si="140"/>
        <v xml:space="preserve"> He shows good citizenship by assisting other students to correct their work. This demonstrates secure subject understanding.</v>
      </c>
      <c r="AY190" s="88"/>
      <c r="AZ190" s="88"/>
      <c r="BA190" s="188" t="s">
        <v>26</v>
      </c>
      <c r="BB190" s="84" t="e">
        <f>HLOOKUP(Report!BA190,Homework!$I$2:$L$3,2,FALSE)</f>
        <v>#N/A</v>
      </c>
      <c r="BC190" s="85" t="e">
        <f t="shared" ca="1" si="119"/>
        <v>#N/A</v>
      </c>
      <c r="BD190" s="86" t="e">
        <f ca="1">IF(BA190=0,"",BC190+VLOOKUP(BA190,Code!$B$2:$C$6,2,FALSE))</f>
        <v>#N/A</v>
      </c>
      <c r="BE190" s="86" t="e">
        <f ca="1">IF(AND(VLOOKUP(BD190,Homework!D:J,2,FALSE)="'s ",RIGHT(G190,1)="s"),"' ",IF(VLOOKUP(BD190,Homework!D:J,2,FALSE)="'s ","'s "," "))</f>
        <v>#N/A</v>
      </c>
      <c r="BF190" s="87" t="e">
        <f ca="1">IF(BA190=0,"",IF(I190="F"," "&amp;G190&amp;BE190&amp;VLOOKUP(BD190,Homework!D:J,3,FALSE)," "&amp;G190&amp;BE190&amp;VLOOKUP(BD190,Homework!D:J,5,FALSE)))</f>
        <v>#N/A</v>
      </c>
      <c r="BG190" s="87"/>
      <c r="BH190" s="87"/>
      <c r="BI190" s="87"/>
      <c r="BJ190" s="87"/>
      <c r="BK190" s="87"/>
      <c r="BL190" s="87"/>
      <c r="BM190" s="88"/>
      <c r="BN190" s="88"/>
      <c r="BO190" s="184" t="s">
        <v>26</v>
      </c>
      <c r="BP190" s="185" t="e">
        <f>VLOOKUP(BO190,Code!$B$45:$D$48,2,FALSE)</f>
        <v>#N/A</v>
      </c>
      <c r="BQ190" s="186" t="e">
        <f>VLOOKUP(BO190,Code!$B$45:$D$48,3,FALSE)</f>
        <v>#N/A</v>
      </c>
      <c r="BR190" s="186" t="e">
        <f t="shared" ca="1" si="120"/>
        <v>#N/A</v>
      </c>
      <c r="BS190" s="186"/>
      <c r="BT190" s="187" t="s">
        <v>219</v>
      </c>
      <c r="BU190" s="187" t="s">
        <v>220</v>
      </c>
      <c r="BV190" s="187" t="s">
        <v>225</v>
      </c>
      <c r="BW190" s="195"/>
      <c r="BX190" s="195"/>
      <c r="BY190" s="157" t="str">
        <f t="shared" ca="1" si="121"/>
        <v/>
      </c>
      <c r="BZ190" s="157" t="str">
        <f t="shared" ca="1" si="122"/>
        <v/>
      </c>
      <c r="CA190" s="132" t="str">
        <f t="shared" ca="1" si="141"/>
        <v xml:space="preserve"> </v>
      </c>
      <c r="CB190" s="88"/>
      <c r="CC190" s="124">
        <v>182</v>
      </c>
      <c r="CD190" s="125" t="e">
        <f>HLOOKUP(Report!CC190,Behaviour!$H$2:$K$3,2,FALSE)</f>
        <v>#N/A</v>
      </c>
      <c r="CE190" s="126" t="e">
        <f t="shared" ca="1" si="123"/>
        <v>#N/A</v>
      </c>
      <c r="CF190" s="127" t="e">
        <f ca="1">CE190+VLOOKUP(CC190,Code!$B$2:$C$6,2,FALSE)</f>
        <v>#N/A</v>
      </c>
      <c r="CG190" s="128" t="e">
        <f ca="1">IF(CC190=0,"",IF(I190="F",AC190&amp;" "&amp;VLOOKUP(CF190,Behaviour!D:I,2,FALSE)&amp;" ",AC190&amp;" "&amp;VLOOKUP(CF190,Behaviour!D:I,4,FALSE)&amp;" "))</f>
        <v>#N/A</v>
      </c>
      <c r="CH190" s="89"/>
      <c r="CI190" s="89"/>
      <c r="CJ190" s="266" t="s">
        <v>26</v>
      </c>
      <c r="CK190" s="266"/>
      <c r="CL190" s="89" t="e">
        <f>IF(CJ190=0,"",VLOOKUP(CJ190,Code!$B$59:$D$61,2,FALSE))</f>
        <v>#N/A</v>
      </c>
      <c r="CM190" s="89" t="e">
        <f>IF(CJ190=0,"",VLOOKUP(CJ190,Code!$B$59:$D$61,3,FALSE))</f>
        <v>#N/A</v>
      </c>
      <c r="CN190" s="89" t="e">
        <f t="shared" ca="1" si="124"/>
        <v>#N/A</v>
      </c>
      <c r="CO190" s="89" t="e">
        <f t="shared" ca="1" si="142"/>
        <v>#N/A</v>
      </c>
      <c r="CP190" s="89" t="e">
        <f t="shared" ca="1" si="143"/>
        <v>#N/A</v>
      </c>
      <c r="CQ190" s="89" t="e">
        <f t="shared" ca="1" si="125"/>
        <v>#N/A</v>
      </c>
      <c r="CR190" s="89" t="str">
        <f t="shared" ca="1" si="126"/>
        <v/>
      </c>
      <c r="CS190" s="89"/>
      <c r="CT190" s="89"/>
      <c r="CU190" s="89" t="str">
        <f t="shared" ca="1" si="127"/>
        <v/>
      </c>
      <c r="CV190" s="89"/>
      <c r="CW190" s="89"/>
      <c r="CX190" s="183" t="str">
        <f t="shared" ca="1" si="128"/>
        <v/>
      </c>
      <c r="CY190" s="22" t="e">
        <f t="shared" ca="1" si="129"/>
        <v>#VALUE!</v>
      </c>
      <c r="CZ190" s="22"/>
      <c r="DA190" s="22"/>
      <c r="DB190" s="182" t="s">
        <v>26</v>
      </c>
      <c r="DC190" s="108" t="e">
        <f t="shared" ca="1" si="130"/>
        <v>#VALUE!</v>
      </c>
      <c r="DD190" s="112" t="e">
        <f ca="1">VLOOKUP(Report!DC190,Code!$B$24:$C$32,2,FALSE)</f>
        <v>#VALUE!</v>
      </c>
      <c r="DE190" s="108" t="e">
        <f ca="1">VLOOKUP(Report!DC190,Code!$B$24:$D$32,3,FALSE)</f>
        <v>#VALUE!</v>
      </c>
      <c r="DF190" s="108" t="e">
        <f t="shared" ca="1" si="131"/>
        <v>#VALUE!</v>
      </c>
      <c r="DG190" s="108" t="e">
        <f t="shared" ca="1" si="144"/>
        <v>#VALUE!</v>
      </c>
      <c r="DH190" s="169" t="e">
        <f t="shared" ca="1" si="145"/>
        <v>#VALUE!</v>
      </c>
      <c r="DI190" s="170"/>
      <c r="DJ190" s="170"/>
      <c r="DK190" s="170"/>
      <c r="DL190" s="170"/>
      <c r="DM190" s="88"/>
      <c r="DN190" s="88"/>
      <c r="DO190" s="177" t="s">
        <v>26</v>
      </c>
      <c r="DP190" s="178" t="e">
        <f>VLOOKUP(Report!DO190,Code!$B$40:$D$42,2,FALSE)</f>
        <v>#N/A</v>
      </c>
      <c r="DQ190" s="179" t="e">
        <f>VLOOKUP(Report!DO190,Code!$B$40:$D$42,3,FALSE)</f>
        <v>#N/A</v>
      </c>
      <c r="DR190" s="180" t="e">
        <f t="shared" ca="1" si="132"/>
        <v>#N/A</v>
      </c>
      <c r="DS190" s="221"/>
      <c r="DT190" s="222" t="e">
        <f t="shared" ca="1" si="133"/>
        <v>#N/A</v>
      </c>
      <c r="DU190" s="181" t="s">
        <v>208</v>
      </c>
      <c r="DV190" s="181" t="s">
        <v>123</v>
      </c>
      <c r="DW190" s="181" t="s">
        <v>165</v>
      </c>
      <c r="DX190" s="115" t="str">
        <f t="shared" si="134"/>
        <v/>
      </c>
      <c r="DY190" s="115"/>
      <c r="DZ190" s="115"/>
      <c r="EA190" s="115"/>
      <c r="EB190" s="98"/>
      <c r="EC190" s="98" t="str">
        <f t="shared" si="146"/>
        <v/>
      </c>
      <c r="ED190" s="192" t="str">
        <f t="shared" si="147"/>
        <v/>
      </c>
    </row>
    <row r="191" spans="7:134" s="223" customFormat="1" ht="115.5" hidden="1" customHeight="1" thickTop="1" thickBot="1" x14ac:dyDescent="0.45">
      <c r="G191" s="199"/>
      <c r="H191" s="238"/>
      <c r="I191" s="190"/>
      <c r="J191" s="193"/>
      <c r="K191" s="193"/>
      <c r="L191" s="193"/>
      <c r="M191" s="193"/>
      <c r="N191" s="193"/>
      <c r="O191" s="193"/>
      <c r="P191" s="193"/>
      <c r="Q191" s="193"/>
      <c r="R191" s="193"/>
      <c r="S191" s="193"/>
      <c r="T191" s="90"/>
      <c r="U191" s="95" t="str">
        <f t="shared" si="114"/>
        <v>Type_2</v>
      </c>
      <c r="V191" s="254"/>
      <c r="W191" s="255" t="e">
        <f t="shared" ca="1" si="115"/>
        <v>#N/A</v>
      </c>
      <c r="X191" s="255"/>
      <c r="Y191" s="47" t="e">
        <f t="shared" ca="1" si="116"/>
        <v>#N/A</v>
      </c>
      <c r="Z191" s="47" t="e">
        <f t="shared" ca="1" si="117"/>
        <v>#N/A</v>
      </c>
      <c r="AA191" s="47"/>
      <c r="AB191" s="82" t="str">
        <f t="shared" si="136"/>
        <v>he</v>
      </c>
      <c r="AC191" s="82" t="str">
        <f t="shared" si="137"/>
        <v>He</v>
      </c>
      <c r="AD191" s="82" t="str">
        <f t="shared" si="138"/>
        <v>his</v>
      </c>
      <c r="AE191" s="83" t="str">
        <f t="shared" si="139"/>
        <v>His</v>
      </c>
      <c r="AF191" s="94"/>
      <c r="AG191" s="94"/>
      <c r="AH191" s="191" t="s">
        <v>26</v>
      </c>
      <c r="AI191" s="84" t="e">
        <f>HLOOKUP(Report!AH191,Person!$H$2:$L$3,2,FALSE)</f>
        <v>#N/A</v>
      </c>
      <c r="AJ191" s="85" t="e">
        <f t="shared" ca="1" si="118"/>
        <v>#N/A</v>
      </c>
      <c r="AK191" s="86" t="e">
        <f ca="1">IF(AH191=0,"",AJ191+VLOOKUP(AH191,Code!$B$2:$C$6,2,FALSE))</f>
        <v>#N/A</v>
      </c>
      <c r="AL191" s="143" t="e">
        <f ca="1">IF(AH191=0,"",IF(I191="F",G191&amp;" "&amp;VLOOKUP(AK191,Person!D:I,2,FALSE),G191&amp;" "&amp;VLOOKUP(AK191,Person!D:I,4,FALSE)))</f>
        <v>#N/A</v>
      </c>
      <c r="AM191" s="89"/>
      <c r="AN191" s="89"/>
      <c r="AO191" s="89"/>
      <c r="AP191" s="89"/>
      <c r="AQ191" s="89"/>
      <c r="AR191" s="89"/>
      <c r="AS191" s="88"/>
      <c r="AT191" s="189">
        <v>2</v>
      </c>
      <c r="AU191" s="147" t="str">
        <f>VLOOKUP(AT191,Code!$B$51:$D$55,2,FALSE)</f>
        <v>Behaviour_1</v>
      </c>
      <c r="AV191" s="88">
        <f ca="1">RANDBETWEEN(1,VLOOKUP(AT191,Code!$B$51:$D$55,3,FALSE))</f>
        <v>3</v>
      </c>
      <c r="AW191" s="89"/>
      <c r="AX191" s="143" t="str">
        <f t="shared" ca="1" si="140"/>
        <v xml:space="preserve"> He shows good citizenship by assisting other students find errors in their work. This demonstrates secure subject understanding.</v>
      </c>
      <c r="AY191" s="88"/>
      <c r="AZ191" s="88"/>
      <c r="BA191" s="188" t="s">
        <v>26</v>
      </c>
      <c r="BB191" s="84" t="e">
        <f>HLOOKUP(Report!BA191,Homework!$I$2:$L$3,2,FALSE)</f>
        <v>#N/A</v>
      </c>
      <c r="BC191" s="85" t="e">
        <f t="shared" ca="1" si="119"/>
        <v>#N/A</v>
      </c>
      <c r="BD191" s="86" t="e">
        <f ca="1">IF(BA191=0,"",BC191+VLOOKUP(BA191,Code!$B$2:$C$6,2,FALSE))</f>
        <v>#N/A</v>
      </c>
      <c r="BE191" s="86" t="e">
        <f ca="1">IF(AND(VLOOKUP(BD191,Homework!D:J,2,FALSE)="'s ",RIGHT(G191,1)="s"),"' ",IF(VLOOKUP(BD191,Homework!D:J,2,FALSE)="'s ","'s "," "))</f>
        <v>#N/A</v>
      </c>
      <c r="BF191" s="87" t="e">
        <f ca="1">IF(BA191=0,"",IF(I191="F"," "&amp;G191&amp;BE191&amp;VLOOKUP(BD191,Homework!D:J,3,FALSE)," "&amp;G191&amp;BE191&amp;VLOOKUP(BD191,Homework!D:J,5,FALSE)))</f>
        <v>#N/A</v>
      </c>
      <c r="BG191" s="87"/>
      <c r="BH191" s="87"/>
      <c r="BI191" s="87"/>
      <c r="BJ191" s="87"/>
      <c r="BK191" s="87"/>
      <c r="BL191" s="87"/>
      <c r="BM191" s="88"/>
      <c r="BN191" s="88"/>
      <c r="BO191" s="184" t="s">
        <v>26</v>
      </c>
      <c r="BP191" s="185" t="e">
        <f>VLOOKUP(BO191,Code!$B$45:$D$48,2,FALSE)</f>
        <v>#N/A</v>
      </c>
      <c r="BQ191" s="186" t="e">
        <f>VLOOKUP(BO191,Code!$B$45:$D$48,3,FALSE)</f>
        <v>#N/A</v>
      </c>
      <c r="BR191" s="186" t="e">
        <f t="shared" ca="1" si="120"/>
        <v>#N/A</v>
      </c>
      <c r="BS191" s="186"/>
      <c r="BT191" s="187" t="s">
        <v>219</v>
      </c>
      <c r="BU191" s="187" t="s">
        <v>220</v>
      </c>
      <c r="BV191" s="187" t="s">
        <v>225</v>
      </c>
      <c r="BW191" s="195"/>
      <c r="BX191" s="195"/>
      <c r="BY191" s="157" t="str">
        <f t="shared" ca="1" si="121"/>
        <v/>
      </c>
      <c r="BZ191" s="157" t="str">
        <f t="shared" ca="1" si="122"/>
        <v/>
      </c>
      <c r="CA191" s="132" t="str">
        <f t="shared" ca="1" si="141"/>
        <v xml:space="preserve"> </v>
      </c>
      <c r="CB191" s="88"/>
      <c r="CC191" s="124">
        <v>183</v>
      </c>
      <c r="CD191" s="125" t="e">
        <f>HLOOKUP(Report!CC191,Behaviour!$H$2:$K$3,2,FALSE)</f>
        <v>#N/A</v>
      </c>
      <c r="CE191" s="126" t="e">
        <f t="shared" ca="1" si="123"/>
        <v>#N/A</v>
      </c>
      <c r="CF191" s="127" t="e">
        <f ca="1">CE191+VLOOKUP(CC191,Code!$B$2:$C$6,2,FALSE)</f>
        <v>#N/A</v>
      </c>
      <c r="CG191" s="128" t="e">
        <f ca="1">IF(CC191=0,"",IF(I191="F",AC191&amp;" "&amp;VLOOKUP(CF191,Behaviour!D:I,2,FALSE)&amp;" ",AC191&amp;" "&amp;VLOOKUP(CF191,Behaviour!D:I,4,FALSE)&amp;" "))</f>
        <v>#N/A</v>
      </c>
      <c r="CH191" s="89"/>
      <c r="CI191" s="89"/>
      <c r="CJ191" s="266" t="s">
        <v>26</v>
      </c>
      <c r="CK191" s="266"/>
      <c r="CL191" s="89" t="e">
        <f>IF(CJ191=0,"",VLOOKUP(CJ191,Code!$B$59:$D$61,2,FALSE))</f>
        <v>#N/A</v>
      </c>
      <c r="CM191" s="89" t="e">
        <f>IF(CJ191=0,"",VLOOKUP(CJ191,Code!$B$59:$D$61,3,FALSE))</f>
        <v>#N/A</v>
      </c>
      <c r="CN191" s="89" t="e">
        <f t="shared" ca="1" si="124"/>
        <v>#N/A</v>
      </c>
      <c r="CO191" s="89" t="e">
        <f t="shared" ca="1" si="142"/>
        <v>#N/A</v>
      </c>
      <c r="CP191" s="89" t="e">
        <f t="shared" ca="1" si="143"/>
        <v>#N/A</v>
      </c>
      <c r="CQ191" s="89" t="e">
        <f t="shared" ca="1" si="125"/>
        <v>#N/A</v>
      </c>
      <c r="CR191" s="89" t="str">
        <f t="shared" ca="1" si="126"/>
        <v/>
      </c>
      <c r="CS191" s="89"/>
      <c r="CT191" s="89"/>
      <c r="CU191" s="89" t="str">
        <f t="shared" ca="1" si="127"/>
        <v/>
      </c>
      <c r="CV191" s="89"/>
      <c r="CW191" s="89"/>
      <c r="CX191" s="183" t="str">
        <f t="shared" ca="1" si="128"/>
        <v/>
      </c>
      <c r="CY191" s="22" t="e">
        <f t="shared" ca="1" si="129"/>
        <v>#VALUE!</v>
      </c>
      <c r="CZ191" s="22"/>
      <c r="DA191" s="22"/>
      <c r="DB191" s="182" t="s">
        <v>26</v>
      </c>
      <c r="DC191" s="108" t="e">
        <f t="shared" ca="1" si="130"/>
        <v>#VALUE!</v>
      </c>
      <c r="DD191" s="112" t="e">
        <f ca="1">VLOOKUP(Report!DC191,Code!$B$24:$C$32,2,FALSE)</f>
        <v>#VALUE!</v>
      </c>
      <c r="DE191" s="108" t="e">
        <f ca="1">VLOOKUP(Report!DC191,Code!$B$24:$D$32,3,FALSE)</f>
        <v>#VALUE!</v>
      </c>
      <c r="DF191" s="108" t="e">
        <f t="shared" ca="1" si="131"/>
        <v>#VALUE!</v>
      </c>
      <c r="DG191" s="108" t="e">
        <f t="shared" ca="1" si="144"/>
        <v>#VALUE!</v>
      </c>
      <c r="DH191" s="169" t="e">
        <f t="shared" ca="1" si="145"/>
        <v>#VALUE!</v>
      </c>
      <c r="DI191" s="170"/>
      <c r="DJ191" s="170"/>
      <c r="DK191" s="170"/>
      <c r="DL191" s="170"/>
      <c r="DM191" s="88"/>
      <c r="DN191" s="88"/>
      <c r="DO191" s="177" t="s">
        <v>26</v>
      </c>
      <c r="DP191" s="178" t="e">
        <f>VLOOKUP(Report!DO191,Code!$B$40:$D$42,2,FALSE)</f>
        <v>#N/A</v>
      </c>
      <c r="DQ191" s="179" t="e">
        <f>VLOOKUP(Report!DO191,Code!$B$40:$D$42,3,FALSE)</f>
        <v>#N/A</v>
      </c>
      <c r="DR191" s="180" t="e">
        <f t="shared" ca="1" si="132"/>
        <v>#N/A</v>
      </c>
      <c r="DS191" s="221"/>
      <c r="DT191" s="222" t="e">
        <f t="shared" ca="1" si="133"/>
        <v>#N/A</v>
      </c>
      <c r="DU191" s="181" t="s">
        <v>208</v>
      </c>
      <c r="DV191" s="181" t="s">
        <v>123</v>
      </c>
      <c r="DW191" s="181" t="s">
        <v>165</v>
      </c>
      <c r="DX191" s="115" t="str">
        <f t="shared" si="134"/>
        <v/>
      </c>
      <c r="DY191" s="115"/>
      <c r="DZ191" s="115"/>
      <c r="EA191" s="115"/>
      <c r="EB191" s="98"/>
      <c r="EC191" s="98" t="str">
        <f t="shared" si="146"/>
        <v/>
      </c>
      <c r="ED191" s="192" t="str">
        <f t="shared" si="147"/>
        <v/>
      </c>
    </row>
    <row r="192" spans="7:134" s="223" customFormat="1" ht="115.5" hidden="1" customHeight="1" thickTop="1" thickBot="1" x14ac:dyDescent="0.45">
      <c r="G192" s="199"/>
      <c r="H192" s="238"/>
      <c r="I192" s="190"/>
      <c r="J192" s="193"/>
      <c r="K192" s="193"/>
      <c r="L192" s="193"/>
      <c r="M192" s="193"/>
      <c r="N192" s="193"/>
      <c r="O192" s="193"/>
      <c r="P192" s="193"/>
      <c r="Q192" s="193"/>
      <c r="R192" s="193"/>
      <c r="S192" s="193"/>
      <c r="T192" s="90"/>
      <c r="U192" s="95" t="str">
        <f t="shared" si="114"/>
        <v>Type_2</v>
      </c>
      <c r="V192" s="254"/>
      <c r="W192" s="255" t="e">
        <f t="shared" ca="1" si="115"/>
        <v>#N/A</v>
      </c>
      <c r="X192" s="255"/>
      <c r="Y192" s="47" t="e">
        <f t="shared" ca="1" si="116"/>
        <v>#N/A</v>
      </c>
      <c r="Z192" s="47" t="e">
        <f t="shared" ca="1" si="117"/>
        <v>#N/A</v>
      </c>
      <c r="AA192" s="47"/>
      <c r="AB192" s="82" t="str">
        <f t="shared" si="136"/>
        <v>he</v>
      </c>
      <c r="AC192" s="82" t="str">
        <f t="shared" si="137"/>
        <v>He</v>
      </c>
      <c r="AD192" s="82" t="str">
        <f t="shared" si="138"/>
        <v>his</v>
      </c>
      <c r="AE192" s="83" t="str">
        <f t="shared" si="139"/>
        <v>His</v>
      </c>
      <c r="AF192" s="94"/>
      <c r="AG192" s="94"/>
      <c r="AH192" s="191" t="s">
        <v>26</v>
      </c>
      <c r="AI192" s="84" t="e">
        <f>HLOOKUP(Report!AH192,Person!$H$2:$L$3,2,FALSE)</f>
        <v>#N/A</v>
      </c>
      <c r="AJ192" s="85" t="e">
        <f t="shared" ca="1" si="118"/>
        <v>#N/A</v>
      </c>
      <c r="AK192" s="86" t="e">
        <f ca="1">IF(AH192=0,"",AJ192+VLOOKUP(AH192,Code!$B$2:$C$6,2,FALSE))</f>
        <v>#N/A</v>
      </c>
      <c r="AL192" s="143" t="e">
        <f ca="1">IF(AH192=0,"",IF(I192="F",G192&amp;" "&amp;VLOOKUP(AK192,Person!D:I,2,FALSE),G192&amp;" "&amp;VLOOKUP(AK192,Person!D:I,4,FALSE)))</f>
        <v>#N/A</v>
      </c>
      <c r="AM192" s="89"/>
      <c r="AN192" s="89"/>
      <c r="AO192" s="89"/>
      <c r="AP192" s="89"/>
      <c r="AQ192" s="89"/>
      <c r="AR192" s="89"/>
      <c r="AS192" s="88"/>
      <c r="AT192" s="189">
        <v>2</v>
      </c>
      <c r="AU192" s="147" t="str">
        <f>VLOOKUP(AT192,Code!$B$51:$D$55,2,FALSE)</f>
        <v>Behaviour_1</v>
      </c>
      <c r="AV192" s="88">
        <f ca="1">RANDBETWEEN(1,VLOOKUP(AT192,Code!$B$51:$D$55,3,FALSE))</f>
        <v>1</v>
      </c>
      <c r="AW192" s="89"/>
      <c r="AX192" s="143" t="str">
        <f t="shared" ca="1" si="140"/>
        <v xml:space="preserve"> He is always willing to help a classmate who has been unable to grasp a concept as quickly as himself. This demonstrates secure subject understanding.</v>
      </c>
      <c r="AY192" s="88"/>
      <c r="AZ192" s="88"/>
      <c r="BA192" s="188" t="s">
        <v>26</v>
      </c>
      <c r="BB192" s="84" t="e">
        <f>HLOOKUP(Report!BA192,Homework!$I$2:$L$3,2,FALSE)</f>
        <v>#N/A</v>
      </c>
      <c r="BC192" s="85" t="e">
        <f t="shared" ca="1" si="119"/>
        <v>#N/A</v>
      </c>
      <c r="BD192" s="86" t="e">
        <f ca="1">IF(BA192=0,"",BC192+VLOOKUP(BA192,Code!$B$2:$C$6,2,FALSE))</f>
        <v>#N/A</v>
      </c>
      <c r="BE192" s="86" t="e">
        <f ca="1">IF(AND(VLOOKUP(BD192,Homework!D:J,2,FALSE)="'s ",RIGHT(G192,1)="s"),"' ",IF(VLOOKUP(BD192,Homework!D:J,2,FALSE)="'s ","'s "," "))</f>
        <v>#N/A</v>
      </c>
      <c r="BF192" s="87" t="e">
        <f ca="1">IF(BA192=0,"",IF(I192="F"," "&amp;G192&amp;BE192&amp;VLOOKUP(BD192,Homework!D:J,3,FALSE)," "&amp;G192&amp;BE192&amp;VLOOKUP(BD192,Homework!D:J,5,FALSE)))</f>
        <v>#N/A</v>
      </c>
      <c r="BG192" s="87"/>
      <c r="BH192" s="87"/>
      <c r="BI192" s="87"/>
      <c r="BJ192" s="87"/>
      <c r="BK192" s="87"/>
      <c r="BL192" s="87"/>
      <c r="BM192" s="88"/>
      <c r="BN192" s="88"/>
      <c r="BO192" s="184" t="s">
        <v>26</v>
      </c>
      <c r="BP192" s="185" t="e">
        <f>VLOOKUP(BO192,Code!$B$45:$D$48,2,FALSE)</f>
        <v>#N/A</v>
      </c>
      <c r="BQ192" s="186" t="e">
        <f>VLOOKUP(BO192,Code!$B$45:$D$48,3,FALSE)</f>
        <v>#N/A</v>
      </c>
      <c r="BR192" s="186" t="e">
        <f t="shared" ca="1" si="120"/>
        <v>#N/A</v>
      </c>
      <c r="BS192" s="186"/>
      <c r="BT192" s="187" t="s">
        <v>219</v>
      </c>
      <c r="BU192" s="187" t="s">
        <v>220</v>
      </c>
      <c r="BV192" s="187" t="s">
        <v>225</v>
      </c>
      <c r="BW192" s="195"/>
      <c r="BX192" s="195"/>
      <c r="BY192" s="157" t="str">
        <f t="shared" ca="1" si="121"/>
        <v/>
      </c>
      <c r="BZ192" s="157" t="str">
        <f t="shared" ca="1" si="122"/>
        <v/>
      </c>
      <c r="CA192" s="132" t="str">
        <f t="shared" ca="1" si="141"/>
        <v xml:space="preserve"> </v>
      </c>
      <c r="CB192" s="88"/>
      <c r="CC192" s="124">
        <v>184</v>
      </c>
      <c r="CD192" s="125" t="e">
        <f>HLOOKUP(Report!CC192,Behaviour!$H$2:$K$3,2,FALSE)</f>
        <v>#N/A</v>
      </c>
      <c r="CE192" s="126" t="e">
        <f t="shared" ca="1" si="123"/>
        <v>#N/A</v>
      </c>
      <c r="CF192" s="127" t="e">
        <f ca="1">CE192+VLOOKUP(CC192,Code!$B$2:$C$6,2,FALSE)</f>
        <v>#N/A</v>
      </c>
      <c r="CG192" s="128" t="e">
        <f ca="1">IF(CC192=0,"",IF(I192="F",AC192&amp;" "&amp;VLOOKUP(CF192,Behaviour!D:I,2,FALSE)&amp;" ",AC192&amp;" "&amp;VLOOKUP(CF192,Behaviour!D:I,4,FALSE)&amp;" "))</f>
        <v>#N/A</v>
      </c>
      <c r="CH192" s="89"/>
      <c r="CI192" s="89"/>
      <c r="CJ192" s="266" t="s">
        <v>26</v>
      </c>
      <c r="CK192" s="266"/>
      <c r="CL192" s="89" t="e">
        <f>IF(CJ192=0,"",VLOOKUP(CJ192,Code!$B$59:$D$61,2,FALSE))</f>
        <v>#N/A</v>
      </c>
      <c r="CM192" s="89" t="e">
        <f>IF(CJ192=0,"",VLOOKUP(CJ192,Code!$B$59:$D$61,3,FALSE))</f>
        <v>#N/A</v>
      </c>
      <c r="CN192" s="89" t="e">
        <f t="shared" ca="1" si="124"/>
        <v>#N/A</v>
      </c>
      <c r="CO192" s="89" t="e">
        <f t="shared" ca="1" si="142"/>
        <v>#N/A</v>
      </c>
      <c r="CP192" s="89" t="e">
        <f t="shared" ca="1" si="143"/>
        <v>#N/A</v>
      </c>
      <c r="CQ192" s="89" t="e">
        <f t="shared" ca="1" si="125"/>
        <v>#N/A</v>
      </c>
      <c r="CR192" s="89" t="str">
        <f t="shared" ca="1" si="126"/>
        <v/>
      </c>
      <c r="CS192" s="89"/>
      <c r="CT192" s="89"/>
      <c r="CU192" s="89" t="str">
        <f t="shared" ca="1" si="127"/>
        <v/>
      </c>
      <c r="CV192" s="89"/>
      <c r="CW192" s="89"/>
      <c r="CX192" s="183" t="str">
        <f t="shared" ca="1" si="128"/>
        <v/>
      </c>
      <c r="CY192" s="22" t="e">
        <f t="shared" ca="1" si="129"/>
        <v>#VALUE!</v>
      </c>
      <c r="CZ192" s="22"/>
      <c r="DA192" s="22"/>
      <c r="DB192" s="182" t="s">
        <v>26</v>
      </c>
      <c r="DC192" s="108" t="e">
        <f t="shared" ca="1" si="130"/>
        <v>#VALUE!</v>
      </c>
      <c r="DD192" s="112" t="e">
        <f ca="1">VLOOKUP(Report!DC192,Code!$B$24:$C$32,2,FALSE)</f>
        <v>#VALUE!</v>
      </c>
      <c r="DE192" s="108" t="e">
        <f ca="1">VLOOKUP(Report!DC192,Code!$B$24:$D$32,3,FALSE)</f>
        <v>#VALUE!</v>
      </c>
      <c r="DF192" s="108" t="e">
        <f t="shared" ca="1" si="131"/>
        <v>#VALUE!</v>
      </c>
      <c r="DG192" s="108" t="e">
        <f t="shared" ca="1" si="144"/>
        <v>#VALUE!</v>
      </c>
      <c r="DH192" s="169" t="e">
        <f t="shared" ca="1" si="145"/>
        <v>#VALUE!</v>
      </c>
      <c r="DI192" s="170"/>
      <c r="DJ192" s="170"/>
      <c r="DK192" s="170"/>
      <c r="DL192" s="170"/>
      <c r="DM192" s="88"/>
      <c r="DN192" s="88"/>
      <c r="DO192" s="177" t="s">
        <v>26</v>
      </c>
      <c r="DP192" s="178" t="e">
        <f>VLOOKUP(Report!DO192,Code!$B$40:$D$42,2,FALSE)</f>
        <v>#N/A</v>
      </c>
      <c r="DQ192" s="179" t="e">
        <f>VLOOKUP(Report!DO192,Code!$B$40:$D$42,3,FALSE)</f>
        <v>#N/A</v>
      </c>
      <c r="DR192" s="180" t="e">
        <f t="shared" ca="1" si="132"/>
        <v>#N/A</v>
      </c>
      <c r="DS192" s="221"/>
      <c r="DT192" s="222" t="e">
        <f t="shared" ca="1" si="133"/>
        <v>#N/A</v>
      </c>
      <c r="DU192" s="181" t="s">
        <v>208</v>
      </c>
      <c r="DV192" s="181" t="s">
        <v>123</v>
      </c>
      <c r="DW192" s="181" t="s">
        <v>165</v>
      </c>
      <c r="DX192" s="115" t="str">
        <f t="shared" si="134"/>
        <v/>
      </c>
      <c r="DY192" s="115"/>
      <c r="DZ192" s="115"/>
      <c r="EA192" s="115"/>
      <c r="EB192" s="98"/>
      <c r="EC192" s="98" t="str">
        <f t="shared" si="146"/>
        <v/>
      </c>
      <c r="ED192" s="192" t="str">
        <f t="shared" si="147"/>
        <v/>
      </c>
    </row>
    <row r="193" spans="7:134" s="223" customFormat="1" ht="115.5" hidden="1" customHeight="1" thickTop="1" thickBot="1" x14ac:dyDescent="0.45">
      <c r="G193" s="199"/>
      <c r="H193" s="238"/>
      <c r="I193" s="190"/>
      <c r="J193" s="193"/>
      <c r="K193" s="193"/>
      <c r="L193" s="193"/>
      <c r="M193" s="193"/>
      <c r="N193" s="193"/>
      <c r="O193" s="193"/>
      <c r="P193" s="193"/>
      <c r="Q193" s="193"/>
      <c r="R193" s="193"/>
      <c r="S193" s="193"/>
      <c r="T193" s="90"/>
      <c r="U193" s="95" t="str">
        <f t="shared" si="114"/>
        <v>Type_2</v>
      </c>
      <c r="V193" s="254"/>
      <c r="W193" s="255" t="e">
        <f t="shared" ca="1" si="115"/>
        <v>#N/A</v>
      </c>
      <c r="X193" s="255"/>
      <c r="Y193" s="47" t="e">
        <f t="shared" ca="1" si="116"/>
        <v>#N/A</v>
      </c>
      <c r="Z193" s="47" t="e">
        <f t="shared" ca="1" si="117"/>
        <v>#N/A</v>
      </c>
      <c r="AA193" s="47"/>
      <c r="AB193" s="82" t="str">
        <f t="shared" si="136"/>
        <v>he</v>
      </c>
      <c r="AC193" s="82" t="str">
        <f t="shared" si="137"/>
        <v>He</v>
      </c>
      <c r="AD193" s="82" t="str">
        <f t="shared" si="138"/>
        <v>his</v>
      </c>
      <c r="AE193" s="83" t="str">
        <f t="shared" si="139"/>
        <v>His</v>
      </c>
      <c r="AF193" s="94"/>
      <c r="AG193" s="94"/>
      <c r="AH193" s="191" t="s">
        <v>26</v>
      </c>
      <c r="AI193" s="84" t="e">
        <f>HLOOKUP(Report!AH193,Person!$H$2:$L$3,2,FALSE)</f>
        <v>#N/A</v>
      </c>
      <c r="AJ193" s="85" t="e">
        <f t="shared" ca="1" si="118"/>
        <v>#N/A</v>
      </c>
      <c r="AK193" s="86" t="e">
        <f ca="1">IF(AH193=0,"",AJ193+VLOOKUP(AH193,Code!$B$2:$C$6,2,FALSE))</f>
        <v>#N/A</v>
      </c>
      <c r="AL193" s="143" t="e">
        <f ca="1">IF(AH193=0,"",IF(I193="F",G193&amp;" "&amp;VLOOKUP(AK193,Person!D:I,2,FALSE),G193&amp;" "&amp;VLOOKUP(AK193,Person!D:I,4,FALSE)))</f>
        <v>#N/A</v>
      </c>
      <c r="AM193" s="89"/>
      <c r="AN193" s="89"/>
      <c r="AO193" s="89"/>
      <c r="AP193" s="89"/>
      <c r="AQ193" s="89"/>
      <c r="AR193" s="89"/>
      <c r="AS193" s="88"/>
      <c r="AT193" s="189">
        <v>2</v>
      </c>
      <c r="AU193" s="147" t="str">
        <f>VLOOKUP(AT193,Code!$B$51:$D$55,2,FALSE)</f>
        <v>Behaviour_1</v>
      </c>
      <c r="AV193" s="88">
        <f ca="1">RANDBETWEEN(1,VLOOKUP(AT193,Code!$B$51:$D$55,3,FALSE))</f>
        <v>3</v>
      </c>
      <c r="AW193" s="89"/>
      <c r="AX193" s="143" t="str">
        <f t="shared" ca="1" si="140"/>
        <v xml:space="preserve"> He shows good citizenship by assisting other students find errors in their work. This demonstrates secure subject understanding.</v>
      </c>
      <c r="AY193" s="88"/>
      <c r="AZ193" s="88"/>
      <c r="BA193" s="188" t="s">
        <v>26</v>
      </c>
      <c r="BB193" s="84" t="e">
        <f>HLOOKUP(Report!BA193,Homework!$I$2:$L$3,2,FALSE)</f>
        <v>#N/A</v>
      </c>
      <c r="BC193" s="85" t="e">
        <f t="shared" ca="1" si="119"/>
        <v>#N/A</v>
      </c>
      <c r="BD193" s="86" t="e">
        <f ca="1">IF(BA193=0,"",BC193+VLOOKUP(BA193,Code!$B$2:$C$6,2,FALSE))</f>
        <v>#N/A</v>
      </c>
      <c r="BE193" s="86" t="e">
        <f ca="1">IF(AND(VLOOKUP(BD193,Homework!D:J,2,FALSE)="'s ",RIGHT(G193,1)="s"),"' ",IF(VLOOKUP(BD193,Homework!D:J,2,FALSE)="'s ","'s "," "))</f>
        <v>#N/A</v>
      </c>
      <c r="BF193" s="87" t="e">
        <f ca="1">IF(BA193=0,"",IF(I193="F"," "&amp;G193&amp;BE193&amp;VLOOKUP(BD193,Homework!D:J,3,FALSE)," "&amp;G193&amp;BE193&amp;VLOOKUP(BD193,Homework!D:J,5,FALSE)))</f>
        <v>#N/A</v>
      </c>
      <c r="BG193" s="87"/>
      <c r="BH193" s="87"/>
      <c r="BI193" s="87"/>
      <c r="BJ193" s="87"/>
      <c r="BK193" s="87"/>
      <c r="BL193" s="87"/>
      <c r="BM193" s="88"/>
      <c r="BN193" s="88"/>
      <c r="BO193" s="184" t="s">
        <v>26</v>
      </c>
      <c r="BP193" s="185" t="e">
        <f>VLOOKUP(BO193,Code!$B$45:$D$48,2,FALSE)</f>
        <v>#N/A</v>
      </c>
      <c r="BQ193" s="186" t="e">
        <f>VLOOKUP(BO193,Code!$B$45:$D$48,3,FALSE)</f>
        <v>#N/A</v>
      </c>
      <c r="BR193" s="186" t="e">
        <f t="shared" ca="1" si="120"/>
        <v>#N/A</v>
      </c>
      <c r="BS193" s="186"/>
      <c r="BT193" s="187" t="s">
        <v>219</v>
      </c>
      <c r="BU193" s="187" t="s">
        <v>220</v>
      </c>
      <c r="BV193" s="187" t="s">
        <v>225</v>
      </c>
      <c r="BW193" s="195"/>
      <c r="BX193" s="195"/>
      <c r="BY193" s="157" t="str">
        <f t="shared" ca="1" si="121"/>
        <v/>
      </c>
      <c r="BZ193" s="157" t="str">
        <f t="shared" ca="1" si="122"/>
        <v/>
      </c>
      <c r="CA193" s="132" t="str">
        <f t="shared" ca="1" si="141"/>
        <v xml:space="preserve"> </v>
      </c>
      <c r="CB193" s="88"/>
      <c r="CC193" s="124">
        <v>185</v>
      </c>
      <c r="CD193" s="125" t="e">
        <f>HLOOKUP(Report!CC193,Behaviour!$H$2:$K$3,2,FALSE)</f>
        <v>#N/A</v>
      </c>
      <c r="CE193" s="126" t="e">
        <f t="shared" ca="1" si="123"/>
        <v>#N/A</v>
      </c>
      <c r="CF193" s="127" t="e">
        <f ca="1">CE193+VLOOKUP(CC193,Code!$B$2:$C$6,2,FALSE)</f>
        <v>#N/A</v>
      </c>
      <c r="CG193" s="128" t="e">
        <f ca="1">IF(CC193=0,"",IF(I193="F",AC193&amp;" "&amp;VLOOKUP(CF193,Behaviour!D:I,2,FALSE)&amp;" ",AC193&amp;" "&amp;VLOOKUP(CF193,Behaviour!D:I,4,FALSE)&amp;" "))</f>
        <v>#N/A</v>
      </c>
      <c r="CH193" s="89"/>
      <c r="CI193" s="89"/>
      <c r="CJ193" s="266" t="s">
        <v>26</v>
      </c>
      <c r="CK193" s="266"/>
      <c r="CL193" s="89" t="e">
        <f>IF(CJ193=0,"",VLOOKUP(CJ193,Code!$B$59:$D$61,2,FALSE))</f>
        <v>#N/A</v>
      </c>
      <c r="CM193" s="89" t="e">
        <f>IF(CJ193=0,"",VLOOKUP(CJ193,Code!$B$59:$D$61,3,FALSE))</f>
        <v>#N/A</v>
      </c>
      <c r="CN193" s="89" t="e">
        <f t="shared" ca="1" si="124"/>
        <v>#N/A</v>
      </c>
      <c r="CO193" s="89" t="e">
        <f t="shared" ca="1" si="142"/>
        <v>#N/A</v>
      </c>
      <c r="CP193" s="89" t="e">
        <f t="shared" ca="1" si="143"/>
        <v>#N/A</v>
      </c>
      <c r="CQ193" s="89" t="e">
        <f t="shared" ca="1" si="125"/>
        <v>#N/A</v>
      </c>
      <c r="CR193" s="89" t="str">
        <f t="shared" ca="1" si="126"/>
        <v/>
      </c>
      <c r="CS193" s="89"/>
      <c r="CT193" s="89"/>
      <c r="CU193" s="89" t="str">
        <f t="shared" ca="1" si="127"/>
        <v/>
      </c>
      <c r="CV193" s="89"/>
      <c r="CW193" s="89"/>
      <c r="CX193" s="183" t="str">
        <f t="shared" ca="1" si="128"/>
        <v/>
      </c>
      <c r="CY193" s="22" t="e">
        <f t="shared" ca="1" si="129"/>
        <v>#VALUE!</v>
      </c>
      <c r="CZ193" s="22"/>
      <c r="DA193" s="22"/>
      <c r="DB193" s="182" t="s">
        <v>26</v>
      </c>
      <c r="DC193" s="108" t="e">
        <f t="shared" ca="1" si="130"/>
        <v>#VALUE!</v>
      </c>
      <c r="DD193" s="112" t="e">
        <f ca="1">VLOOKUP(Report!DC193,Code!$B$24:$C$32,2,FALSE)</f>
        <v>#VALUE!</v>
      </c>
      <c r="DE193" s="108" t="e">
        <f ca="1">VLOOKUP(Report!DC193,Code!$B$24:$D$32,3,FALSE)</f>
        <v>#VALUE!</v>
      </c>
      <c r="DF193" s="108" t="e">
        <f t="shared" ca="1" si="131"/>
        <v>#VALUE!</v>
      </c>
      <c r="DG193" s="108" t="e">
        <f t="shared" ca="1" si="144"/>
        <v>#VALUE!</v>
      </c>
      <c r="DH193" s="169" t="e">
        <f t="shared" ca="1" si="145"/>
        <v>#VALUE!</v>
      </c>
      <c r="DI193" s="170"/>
      <c r="DJ193" s="170"/>
      <c r="DK193" s="170"/>
      <c r="DL193" s="170"/>
      <c r="DM193" s="88"/>
      <c r="DN193" s="88"/>
      <c r="DO193" s="177" t="s">
        <v>26</v>
      </c>
      <c r="DP193" s="178" t="e">
        <f>VLOOKUP(Report!DO193,Code!$B$40:$D$42,2,FALSE)</f>
        <v>#N/A</v>
      </c>
      <c r="DQ193" s="179" t="e">
        <f>VLOOKUP(Report!DO193,Code!$B$40:$D$42,3,FALSE)</f>
        <v>#N/A</v>
      </c>
      <c r="DR193" s="180" t="e">
        <f t="shared" ca="1" si="132"/>
        <v>#N/A</v>
      </c>
      <c r="DS193" s="221"/>
      <c r="DT193" s="222" t="e">
        <f t="shared" ca="1" si="133"/>
        <v>#N/A</v>
      </c>
      <c r="DU193" s="181" t="s">
        <v>208</v>
      </c>
      <c r="DV193" s="181" t="s">
        <v>123</v>
      </c>
      <c r="DW193" s="181" t="s">
        <v>165</v>
      </c>
      <c r="DX193" s="115" t="str">
        <f t="shared" si="134"/>
        <v/>
      </c>
      <c r="DY193" s="115"/>
      <c r="DZ193" s="115"/>
      <c r="EA193" s="115"/>
      <c r="EB193" s="98"/>
      <c r="EC193" s="98" t="str">
        <f t="shared" si="146"/>
        <v/>
      </c>
      <c r="ED193" s="192" t="str">
        <f t="shared" si="147"/>
        <v/>
      </c>
    </row>
    <row r="194" spans="7:134" s="223" customFormat="1" ht="115.5" hidden="1" customHeight="1" thickTop="1" thickBot="1" x14ac:dyDescent="0.45">
      <c r="G194" s="199"/>
      <c r="H194" s="238"/>
      <c r="I194" s="190"/>
      <c r="J194" s="193"/>
      <c r="K194" s="193"/>
      <c r="L194" s="193"/>
      <c r="M194" s="193"/>
      <c r="N194" s="193"/>
      <c r="O194" s="193"/>
      <c r="P194" s="193"/>
      <c r="Q194" s="193"/>
      <c r="R194" s="193"/>
      <c r="S194" s="193"/>
      <c r="T194" s="90"/>
      <c r="U194" s="95" t="str">
        <f t="shared" si="114"/>
        <v>Type_2</v>
      </c>
      <c r="V194" s="254"/>
      <c r="W194" s="255" t="e">
        <f t="shared" ca="1" si="115"/>
        <v>#N/A</v>
      </c>
      <c r="X194" s="255"/>
      <c r="Y194" s="47" t="e">
        <f t="shared" ca="1" si="116"/>
        <v>#N/A</v>
      </c>
      <c r="Z194" s="47" t="e">
        <f t="shared" ca="1" si="117"/>
        <v>#N/A</v>
      </c>
      <c r="AA194" s="47"/>
      <c r="AB194" s="82" t="str">
        <f t="shared" si="136"/>
        <v>he</v>
      </c>
      <c r="AC194" s="82" t="str">
        <f t="shared" si="137"/>
        <v>He</v>
      </c>
      <c r="AD194" s="82" t="str">
        <f t="shared" si="138"/>
        <v>his</v>
      </c>
      <c r="AE194" s="83" t="str">
        <f t="shared" si="139"/>
        <v>His</v>
      </c>
      <c r="AF194" s="94"/>
      <c r="AG194" s="94"/>
      <c r="AH194" s="191" t="s">
        <v>26</v>
      </c>
      <c r="AI194" s="84" t="e">
        <f>HLOOKUP(Report!AH194,Person!$H$2:$L$3,2,FALSE)</f>
        <v>#N/A</v>
      </c>
      <c r="AJ194" s="85" t="e">
        <f t="shared" ca="1" si="118"/>
        <v>#N/A</v>
      </c>
      <c r="AK194" s="86" t="e">
        <f ca="1">IF(AH194=0,"",AJ194+VLOOKUP(AH194,Code!$B$2:$C$6,2,FALSE))</f>
        <v>#N/A</v>
      </c>
      <c r="AL194" s="143" t="e">
        <f ca="1">IF(AH194=0,"",IF(I194="F",G194&amp;" "&amp;VLOOKUP(AK194,Person!D:I,2,FALSE),G194&amp;" "&amp;VLOOKUP(AK194,Person!D:I,4,FALSE)))</f>
        <v>#N/A</v>
      </c>
      <c r="AM194" s="89"/>
      <c r="AN194" s="89"/>
      <c r="AO194" s="89"/>
      <c r="AP194" s="89"/>
      <c r="AQ194" s="89"/>
      <c r="AR194" s="89"/>
      <c r="AS194" s="88"/>
      <c r="AT194" s="189">
        <v>2</v>
      </c>
      <c r="AU194" s="147" t="str">
        <f>VLOOKUP(AT194,Code!$B$51:$D$55,2,FALSE)</f>
        <v>Behaviour_1</v>
      </c>
      <c r="AV194" s="88">
        <f ca="1">RANDBETWEEN(1,VLOOKUP(AT194,Code!$B$51:$D$55,3,FALSE))</f>
        <v>1</v>
      </c>
      <c r="AW194" s="89"/>
      <c r="AX194" s="143" t="str">
        <f t="shared" ca="1" si="140"/>
        <v xml:space="preserve"> He is always willing to help a classmate who has been unable to grasp a concept as quickly as himself. This demonstrates secure subject understanding.</v>
      </c>
      <c r="AY194" s="88"/>
      <c r="AZ194" s="88"/>
      <c r="BA194" s="188" t="s">
        <v>26</v>
      </c>
      <c r="BB194" s="84" t="e">
        <f>HLOOKUP(Report!BA194,Homework!$I$2:$L$3,2,FALSE)</f>
        <v>#N/A</v>
      </c>
      <c r="BC194" s="85" t="e">
        <f t="shared" ca="1" si="119"/>
        <v>#N/A</v>
      </c>
      <c r="BD194" s="86" t="e">
        <f ca="1">IF(BA194=0,"",BC194+VLOOKUP(BA194,Code!$B$2:$C$6,2,FALSE))</f>
        <v>#N/A</v>
      </c>
      <c r="BE194" s="86" t="e">
        <f ca="1">IF(AND(VLOOKUP(BD194,Homework!D:J,2,FALSE)="'s ",RIGHT(G194,1)="s"),"' ",IF(VLOOKUP(BD194,Homework!D:J,2,FALSE)="'s ","'s "," "))</f>
        <v>#N/A</v>
      </c>
      <c r="BF194" s="87" t="e">
        <f ca="1">IF(BA194=0,"",IF(I194="F"," "&amp;G194&amp;BE194&amp;VLOOKUP(BD194,Homework!D:J,3,FALSE)," "&amp;G194&amp;BE194&amp;VLOOKUP(BD194,Homework!D:J,5,FALSE)))</f>
        <v>#N/A</v>
      </c>
      <c r="BG194" s="87"/>
      <c r="BH194" s="87"/>
      <c r="BI194" s="87"/>
      <c r="BJ194" s="87"/>
      <c r="BK194" s="87"/>
      <c r="BL194" s="87"/>
      <c r="BM194" s="88"/>
      <c r="BN194" s="88"/>
      <c r="BO194" s="184" t="s">
        <v>26</v>
      </c>
      <c r="BP194" s="185" t="e">
        <f>VLOOKUP(BO194,Code!$B$45:$D$48,2,FALSE)</f>
        <v>#N/A</v>
      </c>
      <c r="BQ194" s="186" t="e">
        <f>VLOOKUP(BO194,Code!$B$45:$D$48,3,FALSE)</f>
        <v>#N/A</v>
      </c>
      <c r="BR194" s="186" t="e">
        <f t="shared" ca="1" si="120"/>
        <v>#N/A</v>
      </c>
      <c r="BS194" s="186"/>
      <c r="BT194" s="187" t="s">
        <v>219</v>
      </c>
      <c r="BU194" s="187" t="s">
        <v>220</v>
      </c>
      <c r="BV194" s="187" t="s">
        <v>225</v>
      </c>
      <c r="BW194" s="195"/>
      <c r="BX194" s="195"/>
      <c r="BY194" s="157" t="str">
        <f t="shared" ca="1" si="121"/>
        <v/>
      </c>
      <c r="BZ194" s="157" t="str">
        <f t="shared" ca="1" si="122"/>
        <v/>
      </c>
      <c r="CA194" s="132" t="str">
        <f t="shared" ca="1" si="141"/>
        <v xml:space="preserve"> </v>
      </c>
      <c r="CB194" s="88"/>
      <c r="CC194" s="124">
        <v>186</v>
      </c>
      <c r="CD194" s="125" t="e">
        <f>HLOOKUP(Report!CC194,Behaviour!$H$2:$K$3,2,FALSE)</f>
        <v>#N/A</v>
      </c>
      <c r="CE194" s="126" t="e">
        <f t="shared" ca="1" si="123"/>
        <v>#N/A</v>
      </c>
      <c r="CF194" s="127" t="e">
        <f ca="1">CE194+VLOOKUP(CC194,Code!$B$2:$C$6,2,FALSE)</f>
        <v>#N/A</v>
      </c>
      <c r="CG194" s="128" t="e">
        <f ca="1">IF(CC194=0,"",IF(I194="F",AC194&amp;" "&amp;VLOOKUP(CF194,Behaviour!D:I,2,FALSE)&amp;" ",AC194&amp;" "&amp;VLOOKUP(CF194,Behaviour!D:I,4,FALSE)&amp;" "))</f>
        <v>#N/A</v>
      </c>
      <c r="CH194" s="89"/>
      <c r="CI194" s="89"/>
      <c r="CJ194" s="266" t="s">
        <v>26</v>
      </c>
      <c r="CK194" s="266"/>
      <c r="CL194" s="89" t="e">
        <f>IF(CJ194=0,"",VLOOKUP(CJ194,Code!$B$59:$D$61,2,FALSE))</f>
        <v>#N/A</v>
      </c>
      <c r="CM194" s="89" t="e">
        <f>IF(CJ194=0,"",VLOOKUP(CJ194,Code!$B$59:$D$61,3,FALSE))</f>
        <v>#N/A</v>
      </c>
      <c r="CN194" s="89" t="e">
        <f t="shared" ca="1" si="124"/>
        <v>#N/A</v>
      </c>
      <c r="CO194" s="89" t="e">
        <f t="shared" ca="1" si="142"/>
        <v>#N/A</v>
      </c>
      <c r="CP194" s="89" t="e">
        <f t="shared" ca="1" si="143"/>
        <v>#N/A</v>
      </c>
      <c r="CQ194" s="89" t="e">
        <f t="shared" ca="1" si="125"/>
        <v>#N/A</v>
      </c>
      <c r="CR194" s="89" t="str">
        <f t="shared" ca="1" si="126"/>
        <v/>
      </c>
      <c r="CS194" s="89"/>
      <c r="CT194" s="89"/>
      <c r="CU194" s="89" t="str">
        <f t="shared" ca="1" si="127"/>
        <v/>
      </c>
      <c r="CV194" s="89"/>
      <c r="CW194" s="89"/>
      <c r="CX194" s="183" t="str">
        <f t="shared" ca="1" si="128"/>
        <v/>
      </c>
      <c r="CY194" s="22" t="e">
        <f t="shared" ca="1" si="129"/>
        <v>#VALUE!</v>
      </c>
      <c r="CZ194" s="22"/>
      <c r="DA194" s="22"/>
      <c r="DB194" s="182" t="s">
        <v>26</v>
      </c>
      <c r="DC194" s="108" t="e">
        <f t="shared" ca="1" si="130"/>
        <v>#VALUE!</v>
      </c>
      <c r="DD194" s="112" t="e">
        <f ca="1">VLOOKUP(Report!DC194,Code!$B$24:$C$32,2,FALSE)</f>
        <v>#VALUE!</v>
      </c>
      <c r="DE194" s="108" t="e">
        <f ca="1">VLOOKUP(Report!DC194,Code!$B$24:$D$32,3,FALSE)</f>
        <v>#VALUE!</v>
      </c>
      <c r="DF194" s="108" t="e">
        <f t="shared" ca="1" si="131"/>
        <v>#VALUE!</v>
      </c>
      <c r="DG194" s="108" t="e">
        <f t="shared" ca="1" si="144"/>
        <v>#VALUE!</v>
      </c>
      <c r="DH194" s="169" t="e">
        <f t="shared" ca="1" si="145"/>
        <v>#VALUE!</v>
      </c>
      <c r="DI194" s="170"/>
      <c r="DJ194" s="170"/>
      <c r="DK194" s="170"/>
      <c r="DL194" s="170"/>
      <c r="DM194" s="88"/>
      <c r="DN194" s="88"/>
      <c r="DO194" s="177" t="s">
        <v>26</v>
      </c>
      <c r="DP194" s="178" t="e">
        <f>VLOOKUP(Report!DO194,Code!$B$40:$D$42,2,FALSE)</f>
        <v>#N/A</v>
      </c>
      <c r="DQ194" s="179" t="e">
        <f>VLOOKUP(Report!DO194,Code!$B$40:$D$42,3,FALSE)</f>
        <v>#N/A</v>
      </c>
      <c r="DR194" s="180" t="e">
        <f t="shared" ca="1" si="132"/>
        <v>#N/A</v>
      </c>
      <c r="DS194" s="221"/>
      <c r="DT194" s="222" t="e">
        <f t="shared" ca="1" si="133"/>
        <v>#N/A</v>
      </c>
      <c r="DU194" s="181" t="s">
        <v>208</v>
      </c>
      <c r="DV194" s="181" t="s">
        <v>123</v>
      </c>
      <c r="DW194" s="181" t="s">
        <v>165</v>
      </c>
      <c r="DX194" s="115" t="str">
        <f t="shared" si="134"/>
        <v/>
      </c>
      <c r="DY194" s="115"/>
      <c r="DZ194" s="115"/>
      <c r="EA194" s="115"/>
      <c r="EB194" s="98"/>
      <c r="EC194" s="98" t="str">
        <f t="shared" si="146"/>
        <v/>
      </c>
      <c r="ED194" s="192" t="str">
        <f t="shared" si="147"/>
        <v/>
      </c>
    </row>
    <row r="195" spans="7:134" s="223" customFormat="1" ht="115.5" hidden="1" customHeight="1" thickTop="1" thickBot="1" x14ac:dyDescent="0.45">
      <c r="G195" s="199"/>
      <c r="H195" s="238"/>
      <c r="I195" s="190"/>
      <c r="J195" s="193"/>
      <c r="K195" s="193"/>
      <c r="L195" s="193"/>
      <c r="M195" s="193"/>
      <c r="N195" s="193"/>
      <c r="O195" s="193"/>
      <c r="P195" s="193"/>
      <c r="Q195" s="193"/>
      <c r="R195" s="193"/>
      <c r="S195" s="193"/>
      <c r="T195" s="90"/>
      <c r="U195" s="95" t="str">
        <f t="shared" si="114"/>
        <v>Type_2</v>
      </c>
      <c r="V195" s="254"/>
      <c r="W195" s="255" t="e">
        <f t="shared" ca="1" si="115"/>
        <v>#N/A</v>
      </c>
      <c r="X195" s="255"/>
      <c r="Y195" s="47" t="e">
        <f t="shared" ca="1" si="116"/>
        <v>#N/A</v>
      </c>
      <c r="Z195" s="47" t="e">
        <f t="shared" ca="1" si="117"/>
        <v>#N/A</v>
      </c>
      <c r="AA195" s="47"/>
      <c r="AB195" s="82" t="str">
        <f t="shared" si="136"/>
        <v>he</v>
      </c>
      <c r="AC195" s="82" t="str">
        <f t="shared" si="137"/>
        <v>He</v>
      </c>
      <c r="AD195" s="82" t="str">
        <f t="shared" si="138"/>
        <v>his</v>
      </c>
      <c r="AE195" s="83" t="str">
        <f t="shared" si="139"/>
        <v>His</v>
      </c>
      <c r="AF195" s="94"/>
      <c r="AG195" s="94"/>
      <c r="AH195" s="191" t="s">
        <v>26</v>
      </c>
      <c r="AI195" s="84" t="e">
        <f>HLOOKUP(Report!AH195,Person!$H$2:$L$3,2,FALSE)</f>
        <v>#N/A</v>
      </c>
      <c r="AJ195" s="85" t="e">
        <f t="shared" ca="1" si="118"/>
        <v>#N/A</v>
      </c>
      <c r="AK195" s="86" t="e">
        <f ca="1">IF(AH195=0,"",AJ195+VLOOKUP(AH195,Code!$B$2:$C$6,2,FALSE))</f>
        <v>#N/A</v>
      </c>
      <c r="AL195" s="143" t="e">
        <f ca="1">IF(AH195=0,"",IF(I195="F",G195&amp;" "&amp;VLOOKUP(AK195,Person!D:I,2,FALSE),G195&amp;" "&amp;VLOOKUP(AK195,Person!D:I,4,FALSE)))</f>
        <v>#N/A</v>
      </c>
      <c r="AM195" s="89"/>
      <c r="AN195" s="89"/>
      <c r="AO195" s="89"/>
      <c r="AP195" s="89"/>
      <c r="AQ195" s="89"/>
      <c r="AR195" s="89"/>
      <c r="AS195" s="88"/>
      <c r="AT195" s="189">
        <v>2</v>
      </c>
      <c r="AU195" s="147" t="str">
        <f>VLOOKUP(AT195,Code!$B$51:$D$55,2,FALSE)</f>
        <v>Behaviour_1</v>
      </c>
      <c r="AV195" s="88">
        <f ca="1">RANDBETWEEN(1,VLOOKUP(AT195,Code!$B$51:$D$55,3,FALSE))</f>
        <v>3</v>
      </c>
      <c r="AW195" s="89"/>
      <c r="AX195" s="143" t="str">
        <f t="shared" ca="1" si="140"/>
        <v xml:space="preserve"> He shows good citizenship by assisting other students find errors in their work. This demonstrates secure subject understanding.</v>
      </c>
      <c r="AY195" s="88"/>
      <c r="AZ195" s="88"/>
      <c r="BA195" s="188" t="s">
        <v>26</v>
      </c>
      <c r="BB195" s="84" t="e">
        <f>HLOOKUP(Report!BA195,Homework!$I$2:$L$3,2,FALSE)</f>
        <v>#N/A</v>
      </c>
      <c r="BC195" s="85" t="e">
        <f t="shared" ca="1" si="119"/>
        <v>#N/A</v>
      </c>
      <c r="BD195" s="86" t="e">
        <f ca="1">IF(BA195=0,"",BC195+VLOOKUP(BA195,Code!$B$2:$C$6,2,FALSE))</f>
        <v>#N/A</v>
      </c>
      <c r="BE195" s="86" t="e">
        <f ca="1">IF(AND(VLOOKUP(BD195,Homework!D:J,2,FALSE)="'s ",RIGHT(G195,1)="s"),"' ",IF(VLOOKUP(BD195,Homework!D:J,2,FALSE)="'s ","'s "," "))</f>
        <v>#N/A</v>
      </c>
      <c r="BF195" s="87" t="e">
        <f ca="1">IF(BA195=0,"",IF(I195="F"," "&amp;G195&amp;BE195&amp;VLOOKUP(BD195,Homework!D:J,3,FALSE)," "&amp;G195&amp;BE195&amp;VLOOKUP(BD195,Homework!D:J,5,FALSE)))</f>
        <v>#N/A</v>
      </c>
      <c r="BG195" s="87"/>
      <c r="BH195" s="87"/>
      <c r="BI195" s="87"/>
      <c r="BJ195" s="87"/>
      <c r="BK195" s="87"/>
      <c r="BL195" s="87"/>
      <c r="BM195" s="88"/>
      <c r="BN195" s="88"/>
      <c r="BO195" s="184" t="s">
        <v>26</v>
      </c>
      <c r="BP195" s="185" t="e">
        <f>VLOOKUP(BO195,Code!$B$45:$D$48,2,FALSE)</f>
        <v>#N/A</v>
      </c>
      <c r="BQ195" s="186" t="e">
        <f>VLOOKUP(BO195,Code!$B$45:$D$48,3,FALSE)</f>
        <v>#N/A</v>
      </c>
      <c r="BR195" s="186" t="e">
        <f t="shared" ca="1" si="120"/>
        <v>#N/A</v>
      </c>
      <c r="BS195" s="186"/>
      <c r="BT195" s="187" t="s">
        <v>219</v>
      </c>
      <c r="BU195" s="187" t="s">
        <v>220</v>
      </c>
      <c r="BV195" s="187" t="s">
        <v>225</v>
      </c>
      <c r="BW195" s="195"/>
      <c r="BX195" s="195"/>
      <c r="BY195" s="157" t="str">
        <f t="shared" ca="1" si="121"/>
        <v/>
      </c>
      <c r="BZ195" s="157" t="str">
        <f t="shared" ca="1" si="122"/>
        <v/>
      </c>
      <c r="CA195" s="132" t="str">
        <f t="shared" ca="1" si="141"/>
        <v xml:space="preserve"> </v>
      </c>
      <c r="CB195" s="88"/>
      <c r="CC195" s="124">
        <v>187</v>
      </c>
      <c r="CD195" s="125" t="e">
        <f>HLOOKUP(Report!CC195,Behaviour!$H$2:$K$3,2,FALSE)</f>
        <v>#N/A</v>
      </c>
      <c r="CE195" s="126" t="e">
        <f t="shared" ca="1" si="123"/>
        <v>#N/A</v>
      </c>
      <c r="CF195" s="127" t="e">
        <f ca="1">CE195+VLOOKUP(CC195,Code!$B$2:$C$6,2,FALSE)</f>
        <v>#N/A</v>
      </c>
      <c r="CG195" s="128" t="e">
        <f ca="1">IF(CC195=0,"",IF(I195="F",AC195&amp;" "&amp;VLOOKUP(CF195,Behaviour!D:I,2,FALSE)&amp;" ",AC195&amp;" "&amp;VLOOKUP(CF195,Behaviour!D:I,4,FALSE)&amp;" "))</f>
        <v>#N/A</v>
      </c>
      <c r="CH195" s="89"/>
      <c r="CI195" s="89"/>
      <c r="CJ195" s="266" t="s">
        <v>26</v>
      </c>
      <c r="CK195" s="266"/>
      <c r="CL195" s="89" t="e">
        <f>IF(CJ195=0,"",VLOOKUP(CJ195,Code!$B$59:$D$61,2,FALSE))</f>
        <v>#N/A</v>
      </c>
      <c r="CM195" s="89" t="e">
        <f>IF(CJ195=0,"",VLOOKUP(CJ195,Code!$B$59:$D$61,3,FALSE))</f>
        <v>#N/A</v>
      </c>
      <c r="CN195" s="89" t="e">
        <f t="shared" ca="1" si="124"/>
        <v>#N/A</v>
      </c>
      <c r="CO195" s="89" t="e">
        <f t="shared" ca="1" si="142"/>
        <v>#N/A</v>
      </c>
      <c r="CP195" s="89" t="e">
        <f t="shared" ca="1" si="143"/>
        <v>#N/A</v>
      </c>
      <c r="CQ195" s="89" t="e">
        <f t="shared" ca="1" si="125"/>
        <v>#N/A</v>
      </c>
      <c r="CR195" s="89" t="str">
        <f t="shared" ca="1" si="126"/>
        <v/>
      </c>
      <c r="CS195" s="89"/>
      <c r="CT195" s="89"/>
      <c r="CU195" s="89" t="str">
        <f t="shared" ca="1" si="127"/>
        <v/>
      </c>
      <c r="CV195" s="89"/>
      <c r="CW195" s="89"/>
      <c r="CX195" s="183" t="str">
        <f t="shared" ca="1" si="128"/>
        <v/>
      </c>
      <c r="CY195" s="22" t="e">
        <f t="shared" ca="1" si="129"/>
        <v>#VALUE!</v>
      </c>
      <c r="CZ195" s="22"/>
      <c r="DA195" s="22"/>
      <c r="DB195" s="182" t="s">
        <v>26</v>
      </c>
      <c r="DC195" s="108" t="e">
        <f t="shared" ca="1" si="130"/>
        <v>#VALUE!</v>
      </c>
      <c r="DD195" s="112" t="e">
        <f ca="1">VLOOKUP(Report!DC195,Code!$B$24:$C$32,2,FALSE)</f>
        <v>#VALUE!</v>
      </c>
      <c r="DE195" s="108" t="e">
        <f ca="1">VLOOKUP(Report!DC195,Code!$B$24:$D$32,3,FALSE)</f>
        <v>#VALUE!</v>
      </c>
      <c r="DF195" s="108" t="e">
        <f t="shared" ca="1" si="131"/>
        <v>#VALUE!</v>
      </c>
      <c r="DG195" s="108" t="e">
        <f t="shared" ca="1" si="144"/>
        <v>#VALUE!</v>
      </c>
      <c r="DH195" s="169" t="e">
        <f t="shared" ca="1" si="145"/>
        <v>#VALUE!</v>
      </c>
      <c r="DI195" s="170"/>
      <c r="DJ195" s="170"/>
      <c r="DK195" s="170"/>
      <c r="DL195" s="170"/>
      <c r="DM195" s="88"/>
      <c r="DN195" s="88"/>
      <c r="DO195" s="177" t="s">
        <v>26</v>
      </c>
      <c r="DP195" s="178" t="e">
        <f>VLOOKUP(Report!DO195,Code!$B$40:$D$42,2,FALSE)</f>
        <v>#N/A</v>
      </c>
      <c r="DQ195" s="179" t="e">
        <f>VLOOKUP(Report!DO195,Code!$B$40:$D$42,3,FALSE)</f>
        <v>#N/A</v>
      </c>
      <c r="DR195" s="180" t="e">
        <f t="shared" ca="1" si="132"/>
        <v>#N/A</v>
      </c>
      <c r="DS195" s="221"/>
      <c r="DT195" s="222" t="e">
        <f t="shared" ca="1" si="133"/>
        <v>#N/A</v>
      </c>
      <c r="DU195" s="181" t="s">
        <v>208</v>
      </c>
      <c r="DV195" s="181" t="s">
        <v>123</v>
      </c>
      <c r="DW195" s="181" t="s">
        <v>165</v>
      </c>
      <c r="DX195" s="115" t="str">
        <f t="shared" si="134"/>
        <v/>
      </c>
      <c r="DY195" s="115"/>
      <c r="DZ195" s="115"/>
      <c r="EA195" s="115"/>
      <c r="EB195" s="98"/>
      <c r="EC195" s="98" t="str">
        <f t="shared" si="146"/>
        <v/>
      </c>
      <c r="ED195" s="192" t="str">
        <f t="shared" si="147"/>
        <v/>
      </c>
    </row>
    <row r="196" spans="7:134" s="223" customFormat="1" ht="115.5" hidden="1" customHeight="1" thickTop="1" thickBot="1" x14ac:dyDescent="0.45">
      <c r="G196" s="199"/>
      <c r="H196" s="238"/>
      <c r="I196" s="190"/>
      <c r="J196" s="193"/>
      <c r="K196" s="193"/>
      <c r="L196" s="193"/>
      <c r="M196" s="193"/>
      <c r="N196" s="193"/>
      <c r="O196" s="193"/>
      <c r="P196" s="193"/>
      <c r="Q196" s="193"/>
      <c r="R196" s="193"/>
      <c r="S196" s="193"/>
      <c r="T196" s="90"/>
      <c r="U196" s="95" t="str">
        <f t="shared" si="114"/>
        <v>Type_2</v>
      </c>
      <c r="V196" s="254"/>
      <c r="W196" s="255" t="e">
        <f t="shared" ca="1" si="115"/>
        <v>#N/A</v>
      </c>
      <c r="X196" s="255"/>
      <c r="Y196" s="47" t="e">
        <f t="shared" ca="1" si="116"/>
        <v>#N/A</v>
      </c>
      <c r="Z196" s="47" t="e">
        <f t="shared" ca="1" si="117"/>
        <v>#N/A</v>
      </c>
      <c r="AA196" s="47"/>
      <c r="AB196" s="82" t="str">
        <f t="shared" si="136"/>
        <v>he</v>
      </c>
      <c r="AC196" s="82" t="str">
        <f t="shared" si="137"/>
        <v>He</v>
      </c>
      <c r="AD196" s="82" t="str">
        <f t="shared" si="138"/>
        <v>his</v>
      </c>
      <c r="AE196" s="83" t="str">
        <f t="shared" si="139"/>
        <v>His</v>
      </c>
      <c r="AF196" s="94"/>
      <c r="AG196" s="94"/>
      <c r="AH196" s="191" t="s">
        <v>26</v>
      </c>
      <c r="AI196" s="84" t="e">
        <f>HLOOKUP(Report!AH196,Person!$H$2:$L$3,2,FALSE)</f>
        <v>#N/A</v>
      </c>
      <c r="AJ196" s="85" t="e">
        <f t="shared" ca="1" si="118"/>
        <v>#N/A</v>
      </c>
      <c r="AK196" s="86" t="e">
        <f ca="1">IF(AH196=0,"",AJ196+VLOOKUP(AH196,Code!$B$2:$C$6,2,FALSE))</f>
        <v>#N/A</v>
      </c>
      <c r="AL196" s="143" t="e">
        <f ca="1">IF(AH196=0,"",IF(I196="F",G196&amp;" "&amp;VLOOKUP(AK196,Person!D:I,2,FALSE),G196&amp;" "&amp;VLOOKUP(AK196,Person!D:I,4,FALSE)))</f>
        <v>#N/A</v>
      </c>
      <c r="AM196" s="89"/>
      <c r="AN196" s="89"/>
      <c r="AO196" s="89"/>
      <c r="AP196" s="89"/>
      <c r="AQ196" s="89"/>
      <c r="AR196" s="89"/>
      <c r="AS196" s="88"/>
      <c r="AT196" s="189">
        <v>2</v>
      </c>
      <c r="AU196" s="147" t="str">
        <f>VLOOKUP(AT196,Code!$B$51:$D$55,2,FALSE)</f>
        <v>Behaviour_1</v>
      </c>
      <c r="AV196" s="88">
        <f ca="1">RANDBETWEEN(1,VLOOKUP(AT196,Code!$B$51:$D$55,3,FALSE))</f>
        <v>3</v>
      </c>
      <c r="AW196" s="89"/>
      <c r="AX196" s="143" t="str">
        <f t="shared" ca="1" si="140"/>
        <v xml:space="preserve"> He shows good citizenship by assisting other students find errors in their work. This demonstrates secure subject understanding.</v>
      </c>
      <c r="AY196" s="88"/>
      <c r="AZ196" s="88"/>
      <c r="BA196" s="188" t="s">
        <v>26</v>
      </c>
      <c r="BB196" s="84" t="e">
        <f>HLOOKUP(Report!BA196,Homework!$I$2:$L$3,2,FALSE)</f>
        <v>#N/A</v>
      </c>
      <c r="BC196" s="85" t="e">
        <f t="shared" ca="1" si="119"/>
        <v>#N/A</v>
      </c>
      <c r="BD196" s="86" t="e">
        <f ca="1">IF(BA196=0,"",BC196+VLOOKUP(BA196,Code!$B$2:$C$6,2,FALSE))</f>
        <v>#N/A</v>
      </c>
      <c r="BE196" s="86" t="e">
        <f ca="1">IF(AND(VLOOKUP(BD196,Homework!D:J,2,FALSE)="'s ",RIGHT(G196,1)="s"),"' ",IF(VLOOKUP(BD196,Homework!D:J,2,FALSE)="'s ","'s "," "))</f>
        <v>#N/A</v>
      </c>
      <c r="BF196" s="87" t="e">
        <f ca="1">IF(BA196=0,"",IF(I196="F"," "&amp;G196&amp;BE196&amp;VLOOKUP(BD196,Homework!D:J,3,FALSE)," "&amp;G196&amp;BE196&amp;VLOOKUP(BD196,Homework!D:J,5,FALSE)))</f>
        <v>#N/A</v>
      </c>
      <c r="BG196" s="87"/>
      <c r="BH196" s="87"/>
      <c r="BI196" s="87"/>
      <c r="BJ196" s="87"/>
      <c r="BK196" s="87"/>
      <c r="BL196" s="87"/>
      <c r="BM196" s="88"/>
      <c r="BN196" s="88"/>
      <c r="BO196" s="184" t="s">
        <v>26</v>
      </c>
      <c r="BP196" s="185" t="e">
        <f>VLOOKUP(BO196,Code!$B$45:$D$48,2,FALSE)</f>
        <v>#N/A</v>
      </c>
      <c r="BQ196" s="186" t="e">
        <f>VLOOKUP(BO196,Code!$B$45:$D$48,3,FALSE)</f>
        <v>#N/A</v>
      </c>
      <c r="BR196" s="186" t="e">
        <f t="shared" ca="1" si="120"/>
        <v>#N/A</v>
      </c>
      <c r="BS196" s="186"/>
      <c r="BT196" s="187" t="s">
        <v>219</v>
      </c>
      <c r="BU196" s="187" t="s">
        <v>220</v>
      </c>
      <c r="BV196" s="187" t="s">
        <v>225</v>
      </c>
      <c r="BW196" s="195"/>
      <c r="BX196" s="195"/>
      <c r="BY196" s="157" t="str">
        <f t="shared" ca="1" si="121"/>
        <v/>
      </c>
      <c r="BZ196" s="157" t="str">
        <f t="shared" ca="1" si="122"/>
        <v/>
      </c>
      <c r="CA196" s="132" t="str">
        <f t="shared" ca="1" si="141"/>
        <v xml:space="preserve"> </v>
      </c>
      <c r="CB196" s="88"/>
      <c r="CC196" s="124">
        <v>188</v>
      </c>
      <c r="CD196" s="125" t="e">
        <f>HLOOKUP(Report!CC196,Behaviour!$H$2:$K$3,2,FALSE)</f>
        <v>#N/A</v>
      </c>
      <c r="CE196" s="126" t="e">
        <f t="shared" ca="1" si="123"/>
        <v>#N/A</v>
      </c>
      <c r="CF196" s="127" t="e">
        <f ca="1">CE196+VLOOKUP(CC196,Code!$B$2:$C$6,2,FALSE)</f>
        <v>#N/A</v>
      </c>
      <c r="CG196" s="128" t="e">
        <f ca="1">IF(CC196=0,"",IF(I196="F",AC196&amp;" "&amp;VLOOKUP(CF196,Behaviour!D:I,2,FALSE)&amp;" ",AC196&amp;" "&amp;VLOOKUP(CF196,Behaviour!D:I,4,FALSE)&amp;" "))</f>
        <v>#N/A</v>
      </c>
      <c r="CH196" s="89"/>
      <c r="CI196" s="89"/>
      <c r="CJ196" s="266" t="s">
        <v>26</v>
      </c>
      <c r="CK196" s="266"/>
      <c r="CL196" s="89" t="e">
        <f>IF(CJ196=0,"",VLOOKUP(CJ196,Code!$B$59:$D$61,2,FALSE))</f>
        <v>#N/A</v>
      </c>
      <c r="CM196" s="89" t="e">
        <f>IF(CJ196=0,"",VLOOKUP(CJ196,Code!$B$59:$D$61,3,FALSE))</f>
        <v>#N/A</v>
      </c>
      <c r="CN196" s="89" t="e">
        <f t="shared" ca="1" si="124"/>
        <v>#N/A</v>
      </c>
      <c r="CO196" s="89" t="e">
        <f t="shared" ca="1" si="142"/>
        <v>#N/A</v>
      </c>
      <c r="CP196" s="89" t="e">
        <f t="shared" ca="1" si="143"/>
        <v>#N/A</v>
      </c>
      <c r="CQ196" s="89" t="e">
        <f t="shared" ca="1" si="125"/>
        <v>#N/A</v>
      </c>
      <c r="CR196" s="89" t="str">
        <f t="shared" ca="1" si="126"/>
        <v/>
      </c>
      <c r="CS196" s="89"/>
      <c r="CT196" s="89"/>
      <c r="CU196" s="89" t="str">
        <f t="shared" ca="1" si="127"/>
        <v/>
      </c>
      <c r="CV196" s="89"/>
      <c r="CW196" s="89"/>
      <c r="CX196" s="183" t="str">
        <f t="shared" ca="1" si="128"/>
        <v/>
      </c>
      <c r="CY196" s="22" t="e">
        <f t="shared" ca="1" si="129"/>
        <v>#VALUE!</v>
      </c>
      <c r="CZ196" s="22"/>
      <c r="DA196" s="22"/>
      <c r="DB196" s="182" t="s">
        <v>26</v>
      </c>
      <c r="DC196" s="108" t="e">
        <f t="shared" ca="1" si="130"/>
        <v>#VALUE!</v>
      </c>
      <c r="DD196" s="112" t="e">
        <f ca="1">VLOOKUP(Report!DC196,Code!$B$24:$C$32,2,FALSE)</f>
        <v>#VALUE!</v>
      </c>
      <c r="DE196" s="108" t="e">
        <f ca="1">VLOOKUP(Report!DC196,Code!$B$24:$D$32,3,FALSE)</f>
        <v>#VALUE!</v>
      </c>
      <c r="DF196" s="108" t="e">
        <f t="shared" ca="1" si="131"/>
        <v>#VALUE!</v>
      </c>
      <c r="DG196" s="108" t="e">
        <f t="shared" ca="1" si="144"/>
        <v>#VALUE!</v>
      </c>
      <c r="DH196" s="169" t="e">
        <f t="shared" ca="1" si="145"/>
        <v>#VALUE!</v>
      </c>
      <c r="DI196" s="170"/>
      <c r="DJ196" s="170"/>
      <c r="DK196" s="170"/>
      <c r="DL196" s="170"/>
      <c r="DM196" s="88"/>
      <c r="DN196" s="88"/>
      <c r="DO196" s="177" t="s">
        <v>26</v>
      </c>
      <c r="DP196" s="178" t="e">
        <f>VLOOKUP(Report!DO196,Code!$B$40:$D$42,2,FALSE)</f>
        <v>#N/A</v>
      </c>
      <c r="DQ196" s="179" t="e">
        <f>VLOOKUP(Report!DO196,Code!$B$40:$D$42,3,FALSE)</f>
        <v>#N/A</v>
      </c>
      <c r="DR196" s="180" t="e">
        <f t="shared" ca="1" si="132"/>
        <v>#N/A</v>
      </c>
      <c r="DS196" s="221"/>
      <c r="DT196" s="222" t="e">
        <f t="shared" ca="1" si="133"/>
        <v>#N/A</v>
      </c>
      <c r="DU196" s="181" t="s">
        <v>208</v>
      </c>
      <c r="DV196" s="181" t="s">
        <v>123</v>
      </c>
      <c r="DW196" s="181" t="s">
        <v>165</v>
      </c>
      <c r="DX196" s="115" t="str">
        <f t="shared" si="134"/>
        <v/>
      </c>
      <c r="DY196" s="115"/>
      <c r="DZ196" s="115"/>
      <c r="EA196" s="115"/>
      <c r="EB196" s="98"/>
      <c r="EC196" s="98" t="str">
        <f t="shared" si="146"/>
        <v/>
      </c>
      <c r="ED196" s="192" t="str">
        <f t="shared" si="147"/>
        <v/>
      </c>
    </row>
    <row r="197" spans="7:134" s="223" customFormat="1" ht="115.5" hidden="1" customHeight="1" thickTop="1" thickBot="1" x14ac:dyDescent="0.45">
      <c r="G197" s="199"/>
      <c r="H197" s="238"/>
      <c r="I197" s="190"/>
      <c r="J197" s="193"/>
      <c r="K197" s="193"/>
      <c r="L197" s="193"/>
      <c r="M197" s="193"/>
      <c r="N197" s="193"/>
      <c r="O197" s="193"/>
      <c r="P197" s="193"/>
      <c r="Q197" s="193"/>
      <c r="R197" s="193"/>
      <c r="S197" s="193"/>
      <c r="T197" s="90"/>
      <c r="U197" s="95" t="str">
        <f t="shared" si="114"/>
        <v>Type_2</v>
      </c>
      <c r="V197" s="254"/>
      <c r="W197" s="255" t="e">
        <f t="shared" ca="1" si="115"/>
        <v>#N/A</v>
      </c>
      <c r="X197" s="255"/>
      <c r="Y197" s="47" t="e">
        <f t="shared" ca="1" si="116"/>
        <v>#N/A</v>
      </c>
      <c r="Z197" s="47" t="e">
        <f t="shared" ca="1" si="117"/>
        <v>#N/A</v>
      </c>
      <c r="AA197" s="47"/>
      <c r="AB197" s="82" t="str">
        <f t="shared" si="136"/>
        <v>he</v>
      </c>
      <c r="AC197" s="82" t="str">
        <f t="shared" si="137"/>
        <v>He</v>
      </c>
      <c r="AD197" s="82" t="str">
        <f t="shared" si="138"/>
        <v>his</v>
      </c>
      <c r="AE197" s="83" t="str">
        <f t="shared" si="139"/>
        <v>His</v>
      </c>
      <c r="AF197" s="94"/>
      <c r="AG197" s="94"/>
      <c r="AH197" s="191" t="s">
        <v>26</v>
      </c>
      <c r="AI197" s="84" t="e">
        <f>HLOOKUP(Report!AH197,Person!$H$2:$L$3,2,FALSE)</f>
        <v>#N/A</v>
      </c>
      <c r="AJ197" s="85" t="e">
        <f t="shared" ca="1" si="118"/>
        <v>#N/A</v>
      </c>
      <c r="AK197" s="86" t="e">
        <f ca="1">IF(AH197=0,"",AJ197+VLOOKUP(AH197,Code!$B$2:$C$6,2,FALSE))</f>
        <v>#N/A</v>
      </c>
      <c r="AL197" s="143" t="e">
        <f ca="1">IF(AH197=0,"",IF(I197="F",G197&amp;" "&amp;VLOOKUP(AK197,Person!D:I,2,FALSE),G197&amp;" "&amp;VLOOKUP(AK197,Person!D:I,4,FALSE)))</f>
        <v>#N/A</v>
      </c>
      <c r="AM197" s="89"/>
      <c r="AN197" s="89"/>
      <c r="AO197" s="89"/>
      <c r="AP197" s="89"/>
      <c r="AQ197" s="89"/>
      <c r="AR197" s="89"/>
      <c r="AS197" s="88"/>
      <c r="AT197" s="189">
        <v>2</v>
      </c>
      <c r="AU197" s="147" t="str">
        <f>VLOOKUP(AT197,Code!$B$51:$D$55,2,FALSE)</f>
        <v>Behaviour_1</v>
      </c>
      <c r="AV197" s="88">
        <f ca="1">RANDBETWEEN(1,VLOOKUP(AT197,Code!$B$51:$D$55,3,FALSE))</f>
        <v>3</v>
      </c>
      <c r="AW197" s="89"/>
      <c r="AX197" s="143" t="str">
        <f t="shared" ca="1" si="140"/>
        <v xml:space="preserve"> He shows good citizenship by assisting other students find errors in their work. This demonstrates secure subject understanding.</v>
      </c>
      <c r="AY197" s="88"/>
      <c r="AZ197" s="88"/>
      <c r="BA197" s="188" t="s">
        <v>26</v>
      </c>
      <c r="BB197" s="84" t="e">
        <f>HLOOKUP(Report!BA197,Homework!$I$2:$L$3,2,FALSE)</f>
        <v>#N/A</v>
      </c>
      <c r="BC197" s="85" t="e">
        <f t="shared" ca="1" si="119"/>
        <v>#N/A</v>
      </c>
      <c r="BD197" s="86" t="e">
        <f ca="1">IF(BA197=0,"",BC197+VLOOKUP(BA197,Code!$B$2:$C$6,2,FALSE))</f>
        <v>#N/A</v>
      </c>
      <c r="BE197" s="86" t="e">
        <f ca="1">IF(AND(VLOOKUP(BD197,Homework!D:J,2,FALSE)="'s ",RIGHT(G197,1)="s"),"' ",IF(VLOOKUP(BD197,Homework!D:J,2,FALSE)="'s ","'s "," "))</f>
        <v>#N/A</v>
      </c>
      <c r="BF197" s="87" t="e">
        <f ca="1">IF(BA197=0,"",IF(I197="F"," "&amp;G197&amp;BE197&amp;VLOOKUP(BD197,Homework!D:J,3,FALSE)," "&amp;G197&amp;BE197&amp;VLOOKUP(BD197,Homework!D:J,5,FALSE)))</f>
        <v>#N/A</v>
      </c>
      <c r="BG197" s="87"/>
      <c r="BH197" s="87"/>
      <c r="BI197" s="87"/>
      <c r="BJ197" s="87"/>
      <c r="BK197" s="87"/>
      <c r="BL197" s="87"/>
      <c r="BM197" s="88"/>
      <c r="BN197" s="88"/>
      <c r="BO197" s="184" t="s">
        <v>26</v>
      </c>
      <c r="BP197" s="185" t="e">
        <f>VLOOKUP(BO197,Code!$B$45:$D$48,2,FALSE)</f>
        <v>#N/A</v>
      </c>
      <c r="BQ197" s="186" t="e">
        <f>VLOOKUP(BO197,Code!$B$45:$D$48,3,FALSE)</f>
        <v>#N/A</v>
      </c>
      <c r="BR197" s="186" t="e">
        <f t="shared" ca="1" si="120"/>
        <v>#N/A</v>
      </c>
      <c r="BS197" s="186"/>
      <c r="BT197" s="187" t="s">
        <v>219</v>
      </c>
      <c r="BU197" s="187" t="s">
        <v>220</v>
      </c>
      <c r="BV197" s="187" t="s">
        <v>225</v>
      </c>
      <c r="BW197" s="195"/>
      <c r="BX197" s="195"/>
      <c r="BY197" s="157" t="str">
        <f t="shared" ca="1" si="121"/>
        <v/>
      </c>
      <c r="BZ197" s="157" t="str">
        <f t="shared" ca="1" si="122"/>
        <v/>
      </c>
      <c r="CA197" s="132" t="str">
        <f t="shared" ca="1" si="141"/>
        <v xml:space="preserve"> </v>
      </c>
      <c r="CB197" s="88"/>
      <c r="CC197" s="124">
        <v>189</v>
      </c>
      <c r="CD197" s="125" t="e">
        <f>HLOOKUP(Report!CC197,Behaviour!$H$2:$K$3,2,FALSE)</f>
        <v>#N/A</v>
      </c>
      <c r="CE197" s="126" t="e">
        <f t="shared" ca="1" si="123"/>
        <v>#N/A</v>
      </c>
      <c r="CF197" s="127" t="e">
        <f ca="1">CE197+VLOOKUP(CC197,Code!$B$2:$C$6,2,FALSE)</f>
        <v>#N/A</v>
      </c>
      <c r="CG197" s="128" t="e">
        <f ca="1">IF(CC197=0,"",IF(I197="F",AC197&amp;" "&amp;VLOOKUP(CF197,Behaviour!D:I,2,FALSE)&amp;" ",AC197&amp;" "&amp;VLOOKUP(CF197,Behaviour!D:I,4,FALSE)&amp;" "))</f>
        <v>#N/A</v>
      </c>
      <c r="CH197" s="89"/>
      <c r="CI197" s="89"/>
      <c r="CJ197" s="266" t="s">
        <v>26</v>
      </c>
      <c r="CK197" s="266"/>
      <c r="CL197" s="89" t="e">
        <f>IF(CJ197=0,"",VLOOKUP(CJ197,Code!$B$59:$D$61,2,FALSE))</f>
        <v>#N/A</v>
      </c>
      <c r="CM197" s="89" t="e">
        <f>IF(CJ197=0,"",VLOOKUP(CJ197,Code!$B$59:$D$61,3,FALSE))</f>
        <v>#N/A</v>
      </c>
      <c r="CN197" s="89" t="e">
        <f t="shared" ca="1" si="124"/>
        <v>#N/A</v>
      </c>
      <c r="CO197" s="89" t="e">
        <f t="shared" ca="1" si="142"/>
        <v>#N/A</v>
      </c>
      <c r="CP197" s="89" t="e">
        <f t="shared" ca="1" si="143"/>
        <v>#N/A</v>
      </c>
      <c r="CQ197" s="89" t="e">
        <f t="shared" ca="1" si="125"/>
        <v>#N/A</v>
      </c>
      <c r="CR197" s="89" t="str">
        <f t="shared" ca="1" si="126"/>
        <v/>
      </c>
      <c r="CS197" s="89"/>
      <c r="CT197" s="89"/>
      <c r="CU197" s="89" t="str">
        <f t="shared" ca="1" si="127"/>
        <v/>
      </c>
      <c r="CV197" s="89"/>
      <c r="CW197" s="89"/>
      <c r="CX197" s="183" t="str">
        <f t="shared" ca="1" si="128"/>
        <v/>
      </c>
      <c r="CY197" s="22" t="e">
        <f t="shared" ca="1" si="129"/>
        <v>#VALUE!</v>
      </c>
      <c r="CZ197" s="22"/>
      <c r="DA197" s="22"/>
      <c r="DB197" s="182" t="s">
        <v>26</v>
      </c>
      <c r="DC197" s="108" t="e">
        <f t="shared" ca="1" si="130"/>
        <v>#VALUE!</v>
      </c>
      <c r="DD197" s="112" t="e">
        <f ca="1">VLOOKUP(Report!DC197,Code!$B$24:$C$32,2,FALSE)</f>
        <v>#VALUE!</v>
      </c>
      <c r="DE197" s="108" t="e">
        <f ca="1">VLOOKUP(Report!DC197,Code!$B$24:$D$32,3,FALSE)</f>
        <v>#VALUE!</v>
      </c>
      <c r="DF197" s="108" t="e">
        <f t="shared" ca="1" si="131"/>
        <v>#VALUE!</v>
      </c>
      <c r="DG197" s="108" t="e">
        <f t="shared" ca="1" si="144"/>
        <v>#VALUE!</v>
      </c>
      <c r="DH197" s="169" t="e">
        <f t="shared" ca="1" si="145"/>
        <v>#VALUE!</v>
      </c>
      <c r="DI197" s="170"/>
      <c r="DJ197" s="170"/>
      <c r="DK197" s="170"/>
      <c r="DL197" s="170"/>
      <c r="DM197" s="88"/>
      <c r="DN197" s="88"/>
      <c r="DO197" s="177" t="s">
        <v>26</v>
      </c>
      <c r="DP197" s="178" t="e">
        <f>VLOOKUP(Report!DO197,Code!$B$40:$D$42,2,FALSE)</f>
        <v>#N/A</v>
      </c>
      <c r="DQ197" s="179" t="e">
        <f>VLOOKUP(Report!DO197,Code!$B$40:$D$42,3,FALSE)</f>
        <v>#N/A</v>
      </c>
      <c r="DR197" s="180" t="e">
        <f t="shared" ca="1" si="132"/>
        <v>#N/A</v>
      </c>
      <c r="DS197" s="221"/>
      <c r="DT197" s="222" t="e">
        <f t="shared" ca="1" si="133"/>
        <v>#N/A</v>
      </c>
      <c r="DU197" s="181" t="s">
        <v>208</v>
      </c>
      <c r="DV197" s="181" t="s">
        <v>123</v>
      </c>
      <c r="DW197" s="181" t="s">
        <v>165</v>
      </c>
      <c r="DX197" s="115" t="str">
        <f t="shared" si="134"/>
        <v/>
      </c>
      <c r="DY197" s="115"/>
      <c r="DZ197" s="115"/>
      <c r="EA197" s="115"/>
      <c r="EB197" s="98"/>
      <c r="EC197" s="98" t="str">
        <f t="shared" si="146"/>
        <v/>
      </c>
      <c r="ED197" s="192" t="str">
        <f t="shared" si="147"/>
        <v/>
      </c>
    </row>
    <row r="198" spans="7:134" s="223" customFormat="1" ht="115.5" hidden="1" customHeight="1" thickTop="1" thickBot="1" x14ac:dyDescent="0.45">
      <c r="G198" s="199"/>
      <c r="H198" s="238"/>
      <c r="I198" s="190"/>
      <c r="J198" s="193"/>
      <c r="K198" s="193"/>
      <c r="L198" s="193"/>
      <c r="M198" s="193"/>
      <c r="N198" s="193"/>
      <c r="O198" s="193"/>
      <c r="P198" s="193"/>
      <c r="Q198" s="193"/>
      <c r="R198" s="193"/>
      <c r="S198" s="193"/>
      <c r="T198" s="90"/>
      <c r="U198" s="95" t="str">
        <f t="shared" si="114"/>
        <v>Type_2</v>
      </c>
      <c r="V198" s="254"/>
      <c r="W198" s="255" t="e">
        <f t="shared" ca="1" si="115"/>
        <v>#N/A</v>
      </c>
      <c r="X198" s="255"/>
      <c r="Y198" s="47" t="e">
        <f t="shared" ca="1" si="116"/>
        <v>#N/A</v>
      </c>
      <c r="Z198" s="47" t="e">
        <f t="shared" ca="1" si="117"/>
        <v>#N/A</v>
      </c>
      <c r="AA198" s="47"/>
      <c r="AB198" s="82" t="str">
        <f t="shared" si="136"/>
        <v>he</v>
      </c>
      <c r="AC198" s="82" t="str">
        <f t="shared" si="137"/>
        <v>He</v>
      </c>
      <c r="AD198" s="82" t="str">
        <f t="shared" si="138"/>
        <v>his</v>
      </c>
      <c r="AE198" s="83" t="str">
        <f t="shared" si="139"/>
        <v>His</v>
      </c>
      <c r="AF198" s="94"/>
      <c r="AG198" s="94"/>
      <c r="AH198" s="191" t="s">
        <v>26</v>
      </c>
      <c r="AI198" s="84" t="e">
        <f>HLOOKUP(Report!AH198,Person!$H$2:$L$3,2,FALSE)</f>
        <v>#N/A</v>
      </c>
      <c r="AJ198" s="85" t="e">
        <f t="shared" ca="1" si="118"/>
        <v>#N/A</v>
      </c>
      <c r="AK198" s="86" t="e">
        <f ca="1">IF(AH198=0,"",AJ198+VLOOKUP(AH198,Code!$B$2:$C$6,2,FALSE))</f>
        <v>#N/A</v>
      </c>
      <c r="AL198" s="143" t="e">
        <f ca="1">IF(AH198=0,"",IF(I198="F",G198&amp;" "&amp;VLOOKUP(AK198,Person!D:I,2,FALSE),G198&amp;" "&amp;VLOOKUP(AK198,Person!D:I,4,FALSE)))</f>
        <v>#N/A</v>
      </c>
      <c r="AM198" s="89"/>
      <c r="AN198" s="89"/>
      <c r="AO198" s="89"/>
      <c r="AP198" s="89"/>
      <c r="AQ198" s="89"/>
      <c r="AR198" s="89"/>
      <c r="AS198" s="88"/>
      <c r="AT198" s="189">
        <v>2</v>
      </c>
      <c r="AU198" s="147" t="str">
        <f>VLOOKUP(AT198,Code!$B$51:$D$55,2,FALSE)</f>
        <v>Behaviour_1</v>
      </c>
      <c r="AV198" s="88">
        <f ca="1">RANDBETWEEN(1,VLOOKUP(AT198,Code!$B$51:$D$55,3,FALSE))</f>
        <v>3</v>
      </c>
      <c r="AW198" s="89"/>
      <c r="AX198" s="143" t="str">
        <f t="shared" ca="1" si="140"/>
        <v xml:space="preserve"> He shows good citizenship by assisting other students find errors in their work. This demonstrates secure subject understanding.</v>
      </c>
      <c r="AY198" s="88"/>
      <c r="AZ198" s="88"/>
      <c r="BA198" s="188" t="s">
        <v>26</v>
      </c>
      <c r="BB198" s="84" t="e">
        <f>HLOOKUP(Report!BA198,Homework!$I$2:$L$3,2,FALSE)</f>
        <v>#N/A</v>
      </c>
      <c r="BC198" s="85" t="e">
        <f t="shared" ca="1" si="119"/>
        <v>#N/A</v>
      </c>
      <c r="BD198" s="86" t="e">
        <f ca="1">IF(BA198=0,"",BC198+VLOOKUP(BA198,Code!$B$2:$C$6,2,FALSE))</f>
        <v>#N/A</v>
      </c>
      <c r="BE198" s="86" t="e">
        <f ca="1">IF(AND(VLOOKUP(BD198,Homework!D:J,2,FALSE)="'s ",RIGHT(G198,1)="s"),"' ",IF(VLOOKUP(BD198,Homework!D:J,2,FALSE)="'s ","'s "," "))</f>
        <v>#N/A</v>
      </c>
      <c r="BF198" s="87" t="e">
        <f ca="1">IF(BA198=0,"",IF(I198="F"," "&amp;G198&amp;BE198&amp;VLOOKUP(BD198,Homework!D:J,3,FALSE)," "&amp;G198&amp;BE198&amp;VLOOKUP(BD198,Homework!D:J,5,FALSE)))</f>
        <v>#N/A</v>
      </c>
      <c r="BG198" s="87"/>
      <c r="BH198" s="87"/>
      <c r="BI198" s="87"/>
      <c r="BJ198" s="87"/>
      <c r="BK198" s="87"/>
      <c r="BL198" s="87"/>
      <c r="BM198" s="88"/>
      <c r="BN198" s="88"/>
      <c r="BO198" s="184" t="s">
        <v>26</v>
      </c>
      <c r="BP198" s="185" t="e">
        <f>VLOOKUP(BO198,Code!$B$45:$D$48,2,FALSE)</f>
        <v>#N/A</v>
      </c>
      <c r="BQ198" s="186" t="e">
        <f>VLOOKUP(BO198,Code!$B$45:$D$48,3,FALSE)</f>
        <v>#N/A</v>
      </c>
      <c r="BR198" s="186" t="e">
        <f t="shared" ca="1" si="120"/>
        <v>#N/A</v>
      </c>
      <c r="BS198" s="186"/>
      <c r="BT198" s="187" t="s">
        <v>219</v>
      </c>
      <c r="BU198" s="187" t="s">
        <v>220</v>
      </c>
      <c r="BV198" s="187" t="s">
        <v>225</v>
      </c>
      <c r="BW198" s="195"/>
      <c r="BX198" s="195"/>
      <c r="BY198" s="157" t="str">
        <f t="shared" ca="1" si="121"/>
        <v/>
      </c>
      <c r="BZ198" s="157" t="str">
        <f t="shared" ca="1" si="122"/>
        <v/>
      </c>
      <c r="CA198" s="132" t="str">
        <f t="shared" ca="1" si="141"/>
        <v xml:space="preserve"> </v>
      </c>
      <c r="CB198" s="88"/>
      <c r="CC198" s="124">
        <v>190</v>
      </c>
      <c r="CD198" s="125" t="e">
        <f>HLOOKUP(Report!CC198,Behaviour!$H$2:$K$3,2,FALSE)</f>
        <v>#N/A</v>
      </c>
      <c r="CE198" s="126" t="e">
        <f t="shared" ca="1" si="123"/>
        <v>#N/A</v>
      </c>
      <c r="CF198" s="127" t="e">
        <f ca="1">CE198+VLOOKUP(CC198,Code!$B$2:$C$6,2,FALSE)</f>
        <v>#N/A</v>
      </c>
      <c r="CG198" s="128" t="e">
        <f ca="1">IF(CC198=0,"",IF(I198="F",AC198&amp;" "&amp;VLOOKUP(CF198,Behaviour!D:I,2,FALSE)&amp;" ",AC198&amp;" "&amp;VLOOKUP(CF198,Behaviour!D:I,4,FALSE)&amp;" "))</f>
        <v>#N/A</v>
      </c>
      <c r="CH198" s="89"/>
      <c r="CI198" s="89"/>
      <c r="CJ198" s="266" t="s">
        <v>26</v>
      </c>
      <c r="CK198" s="266"/>
      <c r="CL198" s="89" t="e">
        <f>IF(CJ198=0,"",VLOOKUP(CJ198,Code!$B$59:$D$61,2,FALSE))</f>
        <v>#N/A</v>
      </c>
      <c r="CM198" s="89" t="e">
        <f>IF(CJ198=0,"",VLOOKUP(CJ198,Code!$B$59:$D$61,3,FALSE))</f>
        <v>#N/A</v>
      </c>
      <c r="CN198" s="89" t="e">
        <f t="shared" ca="1" si="124"/>
        <v>#N/A</v>
      </c>
      <c r="CO198" s="89" t="e">
        <f t="shared" ca="1" si="142"/>
        <v>#N/A</v>
      </c>
      <c r="CP198" s="89" t="e">
        <f t="shared" ca="1" si="143"/>
        <v>#N/A</v>
      </c>
      <c r="CQ198" s="89" t="e">
        <f t="shared" ca="1" si="125"/>
        <v>#N/A</v>
      </c>
      <c r="CR198" s="89" t="str">
        <f t="shared" ca="1" si="126"/>
        <v/>
      </c>
      <c r="CS198" s="89"/>
      <c r="CT198" s="89"/>
      <c r="CU198" s="89" t="str">
        <f t="shared" ca="1" si="127"/>
        <v/>
      </c>
      <c r="CV198" s="89"/>
      <c r="CW198" s="89"/>
      <c r="CX198" s="183" t="str">
        <f t="shared" ca="1" si="128"/>
        <v/>
      </c>
      <c r="CY198" s="22" t="e">
        <f t="shared" ca="1" si="129"/>
        <v>#VALUE!</v>
      </c>
      <c r="CZ198" s="22"/>
      <c r="DA198" s="22"/>
      <c r="DB198" s="182" t="s">
        <v>26</v>
      </c>
      <c r="DC198" s="108" t="e">
        <f t="shared" ca="1" si="130"/>
        <v>#VALUE!</v>
      </c>
      <c r="DD198" s="112" t="e">
        <f ca="1">VLOOKUP(Report!DC198,Code!$B$24:$C$32,2,FALSE)</f>
        <v>#VALUE!</v>
      </c>
      <c r="DE198" s="108" t="e">
        <f ca="1">VLOOKUP(Report!DC198,Code!$B$24:$D$32,3,FALSE)</f>
        <v>#VALUE!</v>
      </c>
      <c r="DF198" s="108" t="e">
        <f t="shared" ca="1" si="131"/>
        <v>#VALUE!</v>
      </c>
      <c r="DG198" s="108" t="e">
        <f t="shared" ca="1" si="144"/>
        <v>#VALUE!</v>
      </c>
      <c r="DH198" s="169" t="e">
        <f t="shared" ca="1" si="145"/>
        <v>#VALUE!</v>
      </c>
      <c r="DI198" s="170"/>
      <c r="DJ198" s="170"/>
      <c r="DK198" s="170"/>
      <c r="DL198" s="170"/>
      <c r="DM198" s="88"/>
      <c r="DN198" s="88"/>
      <c r="DO198" s="177" t="s">
        <v>26</v>
      </c>
      <c r="DP198" s="178" t="e">
        <f>VLOOKUP(Report!DO198,Code!$B$40:$D$42,2,FALSE)</f>
        <v>#N/A</v>
      </c>
      <c r="DQ198" s="179" t="e">
        <f>VLOOKUP(Report!DO198,Code!$B$40:$D$42,3,FALSE)</f>
        <v>#N/A</v>
      </c>
      <c r="DR198" s="180" t="e">
        <f t="shared" ca="1" si="132"/>
        <v>#N/A</v>
      </c>
      <c r="DS198" s="221"/>
      <c r="DT198" s="222" t="e">
        <f t="shared" ca="1" si="133"/>
        <v>#N/A</v>
      </c>
      <c r="DU198" s="181" t="s">
        <v>208</v>
      </c>
      <c r="DV198" s="181" t="s">
        <v>123</v>
      </c>
      <c r="DW198" s="181" t="s">
        <v>165</v>
      </c>
      <c r="DX198" s="115" t="str">
        <f t="shared" si="134"/>
        <v/>
      </c>
      <c r="DY198" s="115"/>
      <c r="DZ198" s="115"/>
      <c r="EA198" s="115"/>
      <c r="EB198" s="98"/>
      <c r="EC198" s="98" t="str">
        <f t="shared" si="146"/>
        <v/>
      </c>
      <c r="ED198" s="192" t="str">
        <f t="shared" si="147"/>
        <v/>
      </c>
    </row>
    <row r="199" spans="7:134" s="223" customFormat="1" ht="115.5" hidden="1" customHeight="1" thickTop="1" thickBot="1" x14ac:dyDescent="0.45">
      <c r="G199" s="199"/>
      <c r="H199" s="238"/>
      <c r="I199" s="190"/>
      <c r="J199" s="193"/>
      <c r="K199" s="193"/>
      <c r="L199" s="193"/>
      <c r="M199" s="193"/>
      <c r="N199" s="193"/>
      <c r="O199" s="193"/>
      <c r="P199" s="193"/>
      <c r="Q199" s="193"/>
      <c r="R199" s="193"/>
      <c r="S199" s="193"/>
      <c r="T199" s="90"/>
      <c r="U199" s="95" t="str">
        <f t="shared" si="114"/>
        <v>Type_2</v>
      </c>
      <c r="V199" s="254"/>
      <c r="W199" s="255" t="e">
        <f t="shared" ca="1" si="115"/>
        <v>#N/A</v>
      </c>
      <c r="X199" s="255"/>
      <c r="Y199" s="47" t="e">
        <f t="shared" ca="1" si="116"/>
        <v>#N/A</v>
      </c>
      <c r="Z199" s="47" t="e">
        <f t="shared" ca="1" si="117"/>
        <v>#N/A</v>
      </c>
      <c r="AA199" s="47"/>
      <c r="AB199" s="82" t="str">
        <f t="shared" si="136"/>
        <v>he</v>
      </c>
      <c r="AC199" s="82" t="str">
        <f t="shared" si="137"/>
        <v>He</v>
      </c>
      <c r="AD199" s="82" t="str">
        <f t="shared" si="138"/>
        <v>his</v>
      </c>
      <c r="AE199" s="83" t="str">
        <f t="shared" si="139"/>
        <v>His</v>
      </c>
      <c r="AF199" s="94"/>
      <c r="AG199" s="94"/>
      <c r="AH199" s="191" t="s">
        <v>26</v>
      </c>
      <c r="AI199" s="84" t="e">
        <f>HLOOKUP(Report!AH199,Person!$H$2:$L$3,2,FALSE)</f>
        <v>#N/A</v>
      </c>
      <c r="AJ199" s="85" t="e">
        <f t="shared" ca="1" si="118"/>
        <v>#N/A</v>
      </c>
      <c r="AK199" s="86" t="e">
        <f ca="1">IF(AH199=0,"",AJ199+VLOOKUP(AH199,Code!$B$2:$C$6,2,FALSE))</f>
        <v>#N/A</v>
      </c>
      <c r="AL199" s="143" t="e">
        <f ca="1">IF(AH199=0,"",IF(I199="F",G199&amp;" "&amp;VLOOKUP(AK199,Person!D:I,2,FALSE),G199&amp;" "&amp;VLOOKUP(AK199,Person!D:I,4,FALSE)))</f>
        <v>#N/A</v>
      </c>
      <c r="AM199" s="89"/>
      <c r="AN199" s="89"/>
      <c r="AO199" s="89"/>
      <c r="AP199" s="89"/>
      <c r="AQ199" s="89"/>
      <c r="AR199" s="89"/>
      <c r="AS199" s="88"/>
      <c r="AT199" s="189">
        <v>2</v>
      </c>
      <c r="AU199" s="147" t="str">
        <f>VLOOKUP(AT199,Code!$B$51:$D$55,2,FALSE)</f>
        <v>Behaviour_1</v>
      </c>
      <c r="AV199" s="88">
        <f ca="1">RANDBETWEEN(1,VLOOKUP(AT199,Code!$B$51:$D$55,3,FALSE))</f>
        <v>1</v>
      </c>
      <c r="AW199" s="89"/>
      <c r="AX199" s="143" t="str">
        <f t="shared" ca="1" si="140"/>
        <v xml:space="preserve"> He is always willing to help a classmate who has been unable to grasp a concept as quickly as himself. This demonstrates secure subject understanding.</v>
      </c>
      <c r="AY199" s="88"/>
      <c r="AZ199" s="88"/>
      <c r="BA199" s="188" t="s">
        <v>26</v>
      </c>
      <c r="BB199" s="84" t="e">
        <f>HLOOKUP(Report!BA199,Homework!$I$2:$L$3,2,FALSE)</f>
        <v>#N/A</v>
      </c>
      <c r="BC199" s="85" t="e">
        <f t="shared" ca="1" si="119"/>
        <v>#N/A</v>
      </c>
      <c r="BD199" s="86" t="e">
        <f ca="1">IF(BA199=0,"",BC199+VLOOKUP(BA199,Code!$B$2:$C$6,2,FALSE))</f>
        <v>#N/A</v>
      </c>
      <c r="BE199" s="86" t="e">
        <f ca="1">IF(AND(VLOOKUP(BD199,Homework!D:J,2,FALSE)="'s ",RIGHT(G199,1)="s"),"' ",IF(VLOOKUP(BD199,Homework!D:J,2,FALSE)="'s ","'s "," "))</f>
        <v>#N/A</v>
      </c>
      <c r="BF199" s="87" t="e">
        <f ca="1">IF(BA199=0,"",IF(I199="F"," "&amp;G199&amp;BE199&amp;VLOOKUP(BD199,Homework!D:J,3,FALSE)," "&amp;G199&amp;BE199&amp;VLOOKUP(BD199,Homework!D:J,5,FALSE)))</f>
        <v>#N/A</v>
      </c>
      <c r="BG199" s="87"/>
      <c r="BH199" s="87"/>
      <c r="BI199" s="87"/>
      <c r="BJ199" s="87"/>
      <c r="BK199" s="87"/>
      <c r="BL199" s="87"/>
      <c r="BM199" s="88"/>
      <c r="BN199" s="88"/>
      <c r="BO199" s="184" t="s">
        <v>26</v>
      </c>
      <c r="BP199" s="185" t="e">
        <f>VLOOKUP(BO199,Code!$B$45:$D$48,2,FALSE)</f>
        <v>#N/A</v>
      </c>
      <c r="BQ199" s="186" t="e">
        <f>VLOOKUP(BO199,Code!$B$45:$D$48,3,FALSE)</f>
        <v>#N/A</v>
      </c>
      <c r="BR199" s="186" t="e">
        <f t="shared" ca="1" si="120"/>
        <v>#N/A</v>
      </c>
      <c r="BS199" s="186"/>
      <c r="BT199" s="187" t="s">
        <v>219</v>
      </c>
      <c r="BU199" s="187" t="s">
        <v>220</v>
      </c>
      <c r="BV199" s="187" t="s">
        <v>225</v>
      </c>
      <c r="BW199" s="195"/>
      <c r="BX199" s="195"/>
      <c r="BY199" s="157" t="str">
        <f t="shared" ca="1" si="121"/>
        <v/>
      </c>
      <c r="BZ199" s="157" t="str">
        <f t="shared" ca="1" si="122"/>
        <v/>
      </c>
      <c r="CA199" s="132" t="str">
        <f t="shared" ca="1" si="141"/>
        <v xml:space="preserve"> </v>
      </c>
      <c r="CB199" s="88"/>
      <c r="CC199" s="124">
        <v>191</v>
      </c>
      <c r="CD199" s="125" t="e">
        <f>HLOOKUP(Report!CC199,Behaviour!$H$2:$K$3,2,FALSE)</f>
        <v>#N/A</v>
      </c>
      <c r="CE199" s="126" t="e">
        <f t="shared" ca="1" si="123"/>
        <v>#N/A</v>
      </c>
      <c r="CF199" s="127" t="e">
        <f ca="1">CE199+VLOOKUP(CC199,Code!$B$2:$C$6,2,FALSE)</f>
        <v>#N/A</v>
      </c>
      <c r="CG199" s="128" t="e">
        <f ca="1">IF(CC199=0,"",IF(I199="F",AC199&amp;" "&amp;VLOOKUP(CF199,Behaviour!D:I,2,FALSE)&amp;" ",AC199&amp;" "&amp;VLOOKUP(CF199,Behaviour!D:I,4,FALSE)&amp;" "))</f>
        <v>#N/A</v>
      </c>
      <c r="CH199" s="89"/>
      <c r="CI199" s="89"/>
      <c r="CJ199" s="266" t="s">
        <v>26</v>
      </c>
      <c r="CK199" s="266"/>
      <c r="CL199" s="89" t="e">
        <f>IF(CJ199=0,"",VLOOKUP(CJ199,Code!$B$59:$D$61,2,FALSE))</f>
        <v>#N/A</v>
      </c>
      <c r="CM199" s="89" t="e">
        <f>IF(CJ199=0,"",VLOOKUP(CJ199,Code!$B$59:$D$61,3,FALSE))</f>
        <v>#N/A</v>
      </c>
      <c r="CN199" s="89" t="e">
        <f t="shared" ca="1" si="124"/>
        <v>#N/A</v>
      </c>
      <c r="CO199" s="89" t="e">
        <f t="shared" ca="1" si="142"/>
        <v>#N/A</v>
      </c>
      <c r="CP199" s="89" t="e">
        <f t="shared" ca="1" si="143"/>
        <v>#N/A</v>
      </c>
      <c r="CQ199" s="89" t="e">
        <f t="shared" ca="1" si="125"/>
        <v>#N/A</v>
      </c>
      <c r="CR199" s="89" t="str">
        <f t="shared" ca="1" si="126"/>
        <v/>
      </c>
      <c r="CS199" s="89"/>
      <c r="CT199" s="89"/>
      <c r="CU199" s="89" t="str">
        <f t="shared" ca="1" si="127"/>
        <v/>
      </c>
      <c r="CV199" s="89"/>
      <c r="CW199" s="89"/>
      <c r="CX199" s="183" t="str">
        <f t="shared" ca="1" si="128"/>
        <v/>
      </c>
      <c r="CY199" s="22" t="e">
        <f t="shared" ca="1" si="129"/>
        <v>#VALUE!</v>
      </c>
      <c r="CZ199" s="22"/>
      <c r="DA199" s="22"/>
      <c r="DB199" s="182" t="s">
        <v>26</v>
      </c>
      <c r="DC199" s="108" t="e">
        <f t="shared" ca="1" si="130"/>
        <v>#VALUE!</v>
      </c>
      <c r="DD199" s="112" t="e">
        <f ca="1">VLOOKUP(Report!DC199,Code!$B$24:$C$32,2,FALSE)</f>
        <v>#VALUE!</v>
      </c>
      <c r="DE199" s="108" t="e">
        <f ca="1">VLOOKUP(Report!DC199,Code!$B$24:$D$32,3,FALSE)</f>
        <v>#VALUE!</v>
      </c>
      <c r="DF199" s="108" t="e">
        <f t="shared" ca="1" si="131"/>
        <v>#VALUE!</v>
      </c>
      <c r="DG199" s="108" t="e">
        <f t="shared" ca="1" si="144"/>
        <v>#VALUE!</v>
      </c>
      <c r="DH199" s="169" t="e">
        <f t="shared" ca="1" si="145"/>
        <v>#VALUE!</v>
      </c>
      <c r="DI199" s="170"/>
      <c r="DJ199" s="170"/>
      <c r="DK199" s="170"/>
      <c r="DL199" s="170"/>
      <c r="DM199" s="88"/>
      <c r="DN199" s="88"/>
      <c r="DO199" s="177" t="s">
        <v>26</v>
      </c>
      <c r="DP199" s="178" t="e">
        <f>VLOOKUP(Report!DO199,Code!$B$40:$D$42,2,FALSE)</f>
        <v>#N/A</v>
      </c>
      <c r="DQ199" s="179" t="e">
        <f>VLOOKUP(Report!DO199,Code!$B$40:$D$42,3,FALSE)</f>
        <v>#N/A</v>
      </c>
      <c r="DR199" s="180" t="e">
        <f t="shared" ca="1" si="132"/>
        <v>#N/A</v>
      </c>
      <c r="DS199" s="221"/>
      <c r="DT199" s="222" t="e">
        <f t="shared" ca="1" si="133"/>
        <v>#N/A</v>
      </c>
      <c r="DU199" s="181" t="s">
        <v>208</v>
      </c>
      <c r="DV199" s="181" t="s">
        <v>123</v>
      </c>
      <c r="DW199" s="181" t="s">
        <v>165</v>
      </c>
      <c r="DX199" s="115" t="str">
        <f t="shared" si="134"/>
        <v/>
      </c>
      <c r="DY199" s="115"/>
      <c r="DZ199" s="115"/>
      <c r="EA199" s="115"/>
      <c r="EB199" s="98"/>
      <c r="EC199" s="98" t="str">
        <f t="shared" si="146"/>
        <v/>
      </c>
      <c r="ED199" s="192" t="str">
        <f t="shared" si="147"/>
        <v/>
      </c>
    </row>
    <row r="200" spans="7:134" s="223" customFormat="1" ht="115.5" hidden="1" customHeight="1" thickTop="1" thickBot="1" x14ac:dyDescent="0.45">
      <c r="G200" s="199"/>
      <c r="H200" s="238"/>
      <c r="I200" s="190"/>
      <c r="J200" s="193"/>
      <c r="K200" s="193"/>
      <c r="L200" s="193"/>
      <c r="M200" s="193"/>
      <c r="N200" s="193"/>
      <c r="O200" s="193"/>
      <c r="P200" s="193"/>
      <c r="Q200" s="193"/>
      <c r="R200" s="193"/>
      <c r="S200" s="193"/>
      <c r="T200" s="90"/>
      <c r="U200" s="95" t="str">
        <f t="shared" si="114"/>
        <v>Type_2</v>
      </c>
      <c r="V200" s="254"/>
      <c r="W200" s="255" t="e">
        <f t="shared" ca="1" si="115"/>
        <v>#N/A</v>
      </c>
      <c r="X200" s="255"/>
      <c r="Y200" s="47" t="e">
        <f t="shared" ca="1" si="116"/>
        <v>#N/A</v>
      </c>
      <c r="Z200" s="47" t="e">
        <f t="shared" ca="1" si="117"/>
        <v>#N/A</v>
      </c>
      <c r="AA200" s="47"/>
      <c r="AB200" s="82" t="str">
        <f t="shared" si="136"/>
        <v>he</v>
      </c>
      <c r="AC200" s="82" t="str">
        <f t="shared" si="137"/>
        <v>He</v>
      </c>
      <c r="AD200" s="82" t="str">
        <f t="shared" si="138"/>
        <v>his</v>
      </c>
      <c r="AE200" s="83" t="str">
        <f t="shared" si="139"/>
        <v>His</v>
      </c>
      <c r="AF200" s="94"/>
      <c r="AG200" s="94"/>
      <c r="AH200" s="191" t="s">
        <v>26</v>
      </c>
      <c r="AI200" s="84" t="e">
        <f>HLOOKUP(Report!AH200,Person!$H$2:$L$3,2,FALSE)</f>
        <v>#N/A</v>
      </c>
      <c r="AJ200" s="85" t="e">
        <f t="shared" ca="1" si="118"/>
        <v>#N/A</v>
      </c>
      <c r="AK200" s="86" t="e">
        <f ca="1">IF(AH200=0,"",AJ200+VLOOKUP(AH200,Code!$B$2:$C$6,2,FALSE))</f>
        <v>#N/A</v>
      </c>
      <c r="AL200" s="143" t="e">
        <f ca="1">IF(AH200=0,"",IF(I200="F",G200&amp;" "&amp;VLOOKUP(AK200,Person!D:I,2,FALSE),G200&amp;" "&amp;VLOOKUP(AK200,Person!D:I,4,FALSE)))</f>
        <v>#N/A</v>
      </c>
      <c r="AM200" s="89"/>
      <c r="AN200" s="89"/>
      <c r="AO200" s="89"/>
      <c r="AP200" s="89"/>
      <c r="AQ200" s="89"/>
      <c r="AR200" s="89"/>
      <c r="AS200" s="88"/>
      <c r="AT200" s="189">
        <v>2</v>
      </c>
      <c r="AU200" s="147" t="str">
        <f>VLOOKUP(AT200,Code!$B$51:$D$55,2,FALSE)</f>
        <v>Behaviour_1</v>
      </c>
      <c r="AV200" s="88">
        <f ca="1">RANDBETWEEN(1,VLOOKUP(AT200,Code!$B$51:$D$55,3,FALSE))</f>
        <v>1</v>
      </c>
      <c r="AW200" s="89"/>
      <c r="AX200" s="143" t="str">
        <f t="shared" ca="1" si="140"/>
        <v xml:space="preserve"> He is always willing to help a classmate who has been unable to grasp a concept as quickly as himself. This demonstrates secure subject understanding.</v>
      </c>
      <c r="AY200" s="88"/>
      <c r="AZ200" s="88"/>
      <c r="BA200" s="188" t="s">
        <v>26</v>
      </c>
      <c r="BB200" s="84" t="e">
        <f>HLOOKUP(Report!BA200,Homework!$I$2:$L$3,2,FALSE)</f>
        <v>#N/A</v>
      </c>
      <c r="BC200" s="85" t="e">
        <f t="shared" ca="1" si="119"/>
        <v>#N/A</v>
      </c>
      <c r="BD200" s="86" t="e">
        <f ca="1">IF(BA200=0,"",BC200+VLOOKUP(BA200,Code!$B$2:$C$6,2,FALSE))</f>
        <v>#N/A</v>
      </c>
      <c r="BE200" s="86" t="e">
        <f ca="1">IF(AND(VLOOKUP(BD200,Homework!D:J,2,FALSE)="'s ",RIGHT(G200,1)="s"),"' ",IF(VLOOKUP(BD200,Homework!D:J,2,FALSE)="'s ","'s "," "))</f>
        <v>#N/A</v>
      </c>
      <c r="BF200" s="87" t="e">
        <f ca="1">IF(BA200=0,"",IF(I200="F"," "&amp;G200&amp;BE200&amp;VLOOKUP(BD200,Homework!D:J,3,FALSE)," "&amp;G200&amp;BE200&amp;VLOOKUP(BD200,Homework!D:J,5,FALSE)))</f>
        <v>#N/A</v>
      </c>
      <c r="BG200" s="87"/>
      <c r="BH200" s="87"/>
      <c r="BI200" s="87"/>
      <c r="BJ200" s="87"/>
      <c r="BK200" s="87"/>
      <c r="BL200" s="87"/>
      <c r="BM200" s="88"/>
      <c r="BN200" s="88"/>
      <c r="BO200" s="184" t="s">
        <v>26</v>
      </c>
      <c r="BP200" s="185" t="e">
        <f>VLOOKUP(BO200,Code!$B$45:$D$48,2,FALSE)</f>
        <v>#N/A</v>
      </c>
      <c r="BQ200" s="186" t="e">
        <f>VLOOKUP(BO200,Code!$B$45:$D$48,3,FALSE)</f>
        <v>#N/A</v>
      </c>
      <c r="BR200" s="186" t="e">
        <f t="shared" ca="1" si="120"/>
        <v>#N/A</v>
      </c>
      <c r="BS200" s="186"/>
      <c r="BT200" s="187" t="s">
        <v>219</v>
      </c>
      <c r="BU200" s="187" t="s">
        <v>220</v>
      </c>
      <c r="BV200" s="187" t="s">
        <v>225</v>
      </c>
      <c r="BW200" s="195"/>
      <c r="BX200" s="195"/>
      <c r="BY200" s="157" t="str">
        <f t="shared" ca="1" si="121"/>
        <v/>
      </c>
      <c r="BZ200" s="157" t="str">
        <f t="shared" ca="1" si="122"/>
        <v/>
      </c>
      <c r="CA200" s="132" t="str">
        <f t="shared" ca="1" si="141"/>
        <v xml:space="preserve"> </v>
      </c>
      <c r="CB200" s="88"/>
      <c r="CC200" s="124">
        <v>192</v>
      </c>
      <c r="CD200" s="125" t="e">
        <f>HLOOKUP(Report!CC200,Behaviour!$H$2:$K$3,2,FALSE)</f>
        <v>#N/A</v>
      </c>
      <c r="CE200" s="126" t="e">
        <f t="shared" ca="1" si="123"/>
        <v>#N/A</v>
      </c>
      <c r="CF200" s="127" t="e">
        <f ca="1">CE200+VLOOKUP(CC200,Code!$B$2:$C$6,2,FALSE)</f>
        <v>#N/A</v>
      </c>
      <c r="CG200" s="128" t="e">
        <f ca="1">IF(CC200=0,"",IF(I200="F",AC200&amp;" "&amp;VLOOKUP(CF200,Behaviour!D:I,2,FALSE)&amp;" ",AC200&amp;" "&amp;VLOOKUP(CF200,Behaviour!D:I,4,FALSE)&amp;" "))</f>
        <v>#N/A</v>
      </c>
      <c r="CH200" s="89"/>
      <c r="CI200" s="89"/>
      <c r="CJ200" s="266" t="s">
        <v>26</v>
      </c>
      <c r="CK200" s="266"/>
      <c r="CL200" s="89" t="e">
        <f>IF(CJ200=0,"",VLOOKUP(CJ200,Code!$B$59:$D$61,2,FALSE))</f>
        <v>#N/A</v>
      </c>
      <c r="CM200" s="89" t="e">
        <f>IF(CJ200=0,"",VLOOKUP(CJ200,Code!$B$59:$D$61,3,FALSE))</f>
        <v>#N/A</v>
      </c>
      <c r="CN200" s="89" t="e">
        <f t="shared" ca="1" si="124"/>
        <v>#N/A</v>
      </c>
      <c r="CO200" s="89" t="e">
        <f t="shared" ca="1" si="142"/>
        <v>#N/A</v>
      </c>
      <c r="CP200" s="89" t="e">
        <f t="shared" ca="1" si="143"/>
        <v>#N/A</v>
      </c>
      <c r="CQ200" s="89" t="e">
        <f t="shared" ca="1" si="125"/>
        <v>#N/A</v>
      </c>
      <c r="CR200" s="89" t="str">
        <f t="shared" ca="1" si="126"/>
        <v/>
      </c>
      <c r="CS200" s="89"/>
      <c r="CT200" s="89"/>
      <c r="CU200" s="89" t="str">
        <f t="shared" ca="1" si="127"/>
        <v/>
      </c>
      <c r="CV200" s="89"/>
      <c r="CW200" s="89"/>
      <c r="CX200" s="183" t="str">
        <f t="shared" ca="1" si="128"/>
        <v/>
      </c>
      <c r="CY200" s="22" t="e">
        <f t="shared" ca="1" si="129"/>
        <v>#VALUE!</v>
      </c>
      <c r="CZ200" s="22"/>
      <c r="DA200" s="22"/>
      <c r="DB200" s="182" t="s">
        <v>26</v>
      </c>
      <c r="DC200" s="108" t="e">
        <f t="shared" ca="1" si="130"/>
        <v>#VALUE!</v>
      </c>
      <c r="DD200" s="112" t="e">
        <f ca="1">VLOOKUP(Report!DC200,Code!$B$24:$C$32,2,FALSE)</f>
        <v>#VALUE!</v>
      </c>
      <c r="DE200" s="108" t="e">
        <f ca="1">VLOOKUP(Report!DC200,Code!$B$24:$D$32,3,FALSE)</f>
        <v>#VALUE!</v>
      </c>
      <c r="DF200" s="108" t="e">
        <f t="shared" ca="1" si="131"/>
        <v>#VALUE!</v>
      </c>
      <c r="DG200" s="108" t="e">
        <f t="shared" ca="1" si="144"/>
        <v>#VALUE!</v>
      </c>
      <c r="DH200" s="169" t="e">
        <f t="shared" ca="1" si="145"/>
        <v>#VALUE!</v>
      </c>
      <c r="DI200" s="170"/>
      <c r="DJ200" s="170"/>
      <c r="DK200" s="170"/>
      <c r="DL200" s="170"/>
      <c r="DM200" s="88"/>
      <c r="DN200" s="88"/>
      <c r="DO200" s="177" t="s">
        <v>26</v>
      </c>
      <c r="DP200" s="178" t="e">
        <f>VLOOKUP(Report!DO200,Code!$B$40:$D$42,2,FALSE)</f>
        <v>#N/A</v>
      </c>
      <c r="DQ200" s="179" t="e">
        <f>VLOOKUP(Report!DO200,Code!$B$40:$D$42,3,FALSE)</f>
        <v>#N/A</v>
      </c>
      <c r="DR200" s="180" t="e">
        <f t="shared" ca="1" si="132"/>
        <v>#N/A</v>
      </c>
      <c r="DS200" s="221"/>
      <c r="DT200" s="222" t="e">
        <f t="shared" ca="1" si="133"/>
        <v>#N/A</v>
      </c>
      <c r="DU200" s="181" t="s">
        <v>208</v>
      </c>
      <c r="DV200" s="181" t="s">
        <v>123</v>
      </c>
      <c r="DW200" s="181" t="s">
        <v>165</v>
      </c>
      <c r="DX200" s="115" t="str">
        <f t="shared" si="134"/>
        <v/>
      </c>
      <c r="DY200" s="115"/>
      <c r="DZ200" s="115"/>
      <c r="EA200" s="115"/>
      <c r="EB200" s="98"/>
      <c r="EC200" s="98" t="str">
        <f t="shared" si="146"/>
        <v/>
      </c>
      <c r="ED200" s="192" t="str">
        <f t="shared" si="147"/>
        <v/>
      </c>
    </row>
    <row r="201" spans="7:134" s="223" customFormat="1" ht="115.5" hidden="1" customHeight="1" thickTop="1" thickBot="1" x14ac:dyDescent="0.45">
      <c r="G201" s="199"/>
      <c r="H201" s="238"/>
      <c r="I201" s="190"/>
      <c r="J201" s="193"/>
      <c r="K201" s="193"/>
      <c r="L201" s="193"/>
      <c r="M201" s="193"/>
      <c r="N201" s="193"/>
      <c r="O201" s="193"/>
      <c r="P201" s="193"/>
      <c r="Q201" s="193"/>
      <c r="R201" s="193"/>
      <c r="S201" s="193"/>
      <c r="T201" s="90"/>
      <c r="U201" s="95" t="str">
        <f t="shared" si="114"/>
        <v>Type_2</v>
      </c>
      <c r="V201" s="254"/>
      <c r="W201" s="255" t="e">
        <f t="shared" ca="1" si="115"/>
        <v>#N/A</v>
      </c>
      <c r="X201" s="255"/>
      <c r="Y201" s="47" t="e">
        <f t="shared" ca="1" si="116"/>
        <v>#N/A</v>
      </c>
      <c r="Z201" s="47" t="e">
        <f t="shared" ca="1" si="117"/>
        <v>#N/A</v>
      </c>
      <c r="AA201" s="47"/>
      <c r="AB201" s="82" t="str">
        <f t="shared" ref="AB201:AB206" si="148">IF(I201="F","she","he")</f>
        <v>he</v>
      </c>
      <c r="AC201" s="82" t="str">
        <f t="shared" ref="AC201:AC206" si="149">IF(I201="F","She","He")</f>
        <v>He</v>
      </c>
      <c r="AD201" s="82" t="str">
        <f t="shared" ref="AD201:AD206" si="150">IF(I201="F","her","his")</f>
        <v>his</v>
      </c>
      <c r="AE201" s="83" t="str">
        <f t="shared" ref="AE201:AE206" si="151">IF(I201="F","Her","His")</f>
        <v>His</v>
      </c>
      <c r="AF201" s="94"/>
      <c r="AG201" s="94"/>
      <c r="AH201" s="191" t="s">
        <v>26</v>
      </c>
      <c r="AI201" s="84" t="e">
        <f>HLOOKUP(Report!AH201,Person!$H$2:$L$3,2,FALSE)</f>
        <v>#N/A</v>
      </c>
      <c r="AJ201" s="85" t="e">
        <f t="shared" ca="1" si="118"/>
        <v>#N/A</v>
      </c>
      <c r="AK201" s="86" t="e">
        <f ca="1">IF(AH201=0,"",AJ201+VLOOKUP(AH201,Code!$B$2:$C$6,2,FALSE))</f>
        <v>#N/A</v>
      </c>
      <c r="AL201" s="143" t="e">
        <f ca="1">IF(AH201=0,"",IF(I201="F",G201&amp;" "&amp;VLOOKUP(AK201,Person!D:I,2,FALSE),G201&amp;" "&amp;VLOOKUP(AK201,Person!D:I,4,FALSE)))</f>
        <v>#N/A</v>
      </c>
      <c r="AM201" s="89"/>
      <c r="AN201" s="89"/>
      <c r="AO201" s="89"/>
      <c r="AP201" s="89"/>
      <c r="AQ201" s="89"/>
      <c r="AR201" s="89"/>
      <c r="AS201" s="88"/>
      <c r="AT201" s="189">
        <v>2</v>
      </c>
      <c r="AU201" s="147" t="str">
        <f>VLOOKUP(AT201,Code!$B$51:$D$55,2,FALSE)</f>
        <v>Behaviour_1</v>
      </c>
      <c r="AV201" s="88">
        <f ca="1">RANDBETWEEN(1,VLOOKUP(AT201,Code!$B$51:$D$55,3,FALSE))</f>
        <v>2</v>
      </c>
      <c r="AW201" s="89"/>
      <c r="AX201" s="143" t="str">
        <f t="shared" ref="AX201:AX206" ca="1" si="152">IF(AT201=0,"",IF(I201="F"," "&amp;VLOOKUP(AV201,INDIRECT(AU201),2,FALSE)," "&amp;VLOOKUP(AV201,INDIRECT(AU201),4,FALSE)))</f>
        <v xml:space="preserve"> He shows good citizenship by assisting other students to correct their work. This demonstrates secure subject understanding.</v>
      </c>
      <c r="AY201" s="88"/>
      <c r="AZ201" s="88"/>
      <c r="BA201" s="188" t="s">
        <v>26</v>
      </c>
      <c r="BB201" s="84" t="e">
        <f>HLOOKUP(Report!BA201,Homework!$I$2:$L$3,2,FALSE)</f>
        <v>#N/A</v>
      </c>
      <c r="BC201" s="85" t="e">
        <f t="shared" ca="1" si="119"/>
        <v>#N/A</v>
      </c>
      <c r="BD201" s="86" t="e">
        <f ca="1">IF(BA201=0,"",BC201+VLOOKUP(BA201,Code!$B$2:$C$6,2,FALSE))</f>
        <v>#N/A</v>
      </c>
      <c r="BE201" s="86" t="e">
        <f ca="1">IF(AND(VLOOKUP(BD201,Homework!D:J,2,FALSE)="'s ",RIGHT(G201,1)="s"),"' ",IF(VLOOKUP(BD201,Homework!D:J,2,FALSE)="'s ","'s "," "))</f>
        <v>#N/A</v>
      </c>
      <c r="BF201" s="87" t="e">
        <f ca="1">IF(BA201=0,"",IF(I201="F"," "&amp;G201&amp;BE201&amp;VLOOKUP(BD201,Homework!D:J,3,FALSE)," "&amp;G201&amp;BE201&amp;VLOOKUP(BD201,Homework!D:J,5,FALSE)))</f>
        <v>#N/A</v>
      </c>
      <c r="BG201" s="87"/>
      <c r="BH201" s="87"/>
      <c r="BI201" s="87"/>
      <c r="BJ201" s="87"/>
      <c r="BK201" s="87"/>
      <c r="BL201" s="87"/>
      <c r="BM201" s="88"/>
      <c r="BN201" s="88"/>
      <c r="BO201" s="184" t="s">
        <v>26</v>
      </c>
      <c r="BP201" s="185" t="e">
        <f>VLOOKUP(BO201,Code!$B$45:$D$48,2,FALSE)</f>
        <v>#N/A</v>
      </c>
      <c r="BQ201" s="186" t="e">
        <f>VLOOKUP(BO201,Code!$B$45:$D$48,3,FALSE)</f>
        <v>#N/A</v>
      </c>
      <c r="BR201" s="186" t="e">
        <f t="shared" ca="1" si="120"/>
        <v>#N/A</v>
      </c>
      <c r="BS201" s="186"/>
      <c r="BT201" s="187" t="s">
        <v>219</v>
      </c>
      <c r="BU201" s="187" t="s">
        <v>220</v>
      </c>
      <c r="BV201" s="187" t="s">
        <v>225</v>
      </c>
      <c r="BW201" s="195"/>
      <c r="BX201" s="195"/>
      <c r="BY201" s="157" t="str">
        <f t="shared" ca="1" si="121"/>
        <v/>
      </c>
      <c r="BZ201" s="157" t="str">
        <f t="shared" ca="1" si="122"/>
        <v/>
      </c>
      <c r="CA201" s="132" t="str">
        <f t="shared" ref="CA201:CA206" ca="1" si="153">IF(BO201=0,"",IF(I201="F"," "&amp;BY201," "&amp;BZ201))</f>
        <v xml:space="preserve"> </v>
      </c>
      <c r="CB201" s="88"/>
      <c r="CC201" s="124">
        <v>193</v>
      </c>
      <c r="CD201" s="125" t="e">
        <f>HLOOKUP(Report!CC201,Behaviour!$H$2:$K$3,2,FALSE)</f>
        <v>#N/A</v>
      </c>
      <c r="CE201" s="126" t="e">
        <f t="shared" ca="1" si="123"/>
        <v>#N/A</v>
      </c>
      <c r="CF201" s="127" t="e">
        <f ca="1">CE201+VLOOKUP(CC201,Code!$B$2:$C$6,2,FALSE)</f>
        <v>#N/A</v>
      </c>
      <c r="CG201" s="128" t="e">
        <f ca="1">IF(CC201=0,"",IF(I201="F",AC201&amp;" "&amp;VLOOKUP(CF201,Behaviour!D:I,2,FALSE)&amp;" ",AC201&amp;" "&amp;VLOOKUP(CF201,Behaviour!D:I,4,FALSE)&amp;" "))</f>
        <v>#N/A</v>
      </c>
      <c r="CH201" s="89"/>
      <c r="CI201" s="89"/>
      <c r="CJ201" s="266" t="s">
        <v>26</v>
      </c>
      <c r="CK201" s="266"/>
      <c r="CL201" s="89" t="e">
        <f>IF(CJ201=0,"",VLOOKUP(CJ201,Code!$B$59:$D$61,2,FALSE))</f>
        <v>#N/A</v>
      </c>
      <c r="CM201" s="89" t="e">
        <f>IF(CJ201=0,"",VLOOKUP(CJ201,Code!$B$59:$D$61,3,FALSE))</f>
        <v>#N/A</v>
      </c>
      <c r="CN201" s="89" t="e">
        <f t="shared" ca="1" si="124"/>
        <v>#N/A</v>
      </c>
      <c r="CO201" s="89" t="e">
        <f t="shared" ref="CO201:CO206" ca="1" si="154">IF(I201="F",VLOOKUP(CN201,INDIRECT(CL201),2,FALSE),VLOOKUP(CN201,INDIRECT(CL201),5,FALSE))</f>
        <v>#N/A</v>
      </c>
      <c r="CP201" s="89" t="e">
        <f t="shared" ref="CP201:CP206" ca="1" si="155">IF(I201="F",VLOOKUP(CN201,INDIRECT(CL201),3,FALSE),VLOOKUP(CN201,INDIRECT(CL201),6,FALSE))</f>
        <v>#N/A</v>
      </c>
      <c r="CQ201" s="89" t="e">
        <f t="shared" ca="1" si="125"/>
        <v>#N/A</v>
      </c>
      <c r="CR201" s="89" t="str">
        <f t="shared" ca="1" si="126"/>
        <v/>
      </c>
      <c r="CS201" s="89"/>
      <c r="CT201" s="89"/>
      <c r="CU201" s="89" t="str">
        <f t="shared" ca="1" si="127"/>
        <v/>
      </c>
      <c r="CV201" s="89"/>
      <c r="CW201" s="89"/>
      <c r="CX201" s="183" t="str">
        <f t="shared" ca="1" si="128"/>
        <v/>
      </c>
      <c r="CY201" s="22" t="e">
        <f t="shared" ca="1" si="129"/>
        <v>#VALUE!</v>
      </c>
      <c r="CZ201" s="22"/>
      <c r="DA201" s="22"/>
      <c r="DB201" s="182" t="s">
        <v>26</v>
      </c>
      <c r="DC201" s="108" t="e">
        <f t="shared" ca="1" si="130"/>
        <v>#VALUE!</v>
      </c>
      <c r="DD201" s="112" t="e">
        <f ca="1">VLOOKUP(Report!DC201,Code!$B$24:$C$32,2,FALSE)</f>
        <v>#VALUE!</v>
      </c>
      <c r="DE201" s="108" t="e">
        <f ca="1">VLOOKUP(Report!DC201,Code!$B$24:$D$32,3,FALSE)</f>
        <v>#VALUE!</v>
      </c>
      <c r="DF201" s="108" t="e">
        <f t="shared" ca="1" si="131"/>
        <v>#VALUE!</v>
      </c>
      <c r="DG201" s="108" t="e">
        <f t="shared" ref="DG201:DG206" ca="1" si="156">IF(AND(VLOOKUP(DF201,INDIRECT(DD201),2,FALSE)="'s ",RIGHT(G201,1)="s"),"' ",IF(VLOOKUP(DF201,INDIRECT(DD201),2,FALSE)="'s ","'s ",""))</f>
        <v>#VALUE!</v>
      </c>
      <c r="DH201" s="169" t="e">
        <f t="shared" ref="DH201:DH206" ca="1" si="157">" "&amp;IF(DB201=0,"",IF(I201="F",G201&amp;DG201&amp;VLOOKUP(DF201,INDIRECT(DD201),3,FALSE),G201&amp;DG201&amp;VLOOKUP(DF201,INDIRECT(DD201),5,FALSE)))</f>
        <v>#VALUE!</v>
      </c>
      <c r="DI201" s="170"/>
      <c r="DJ201" s="170"/>
      <c r="DK201" s="170"/>
      <c r="DL201" s="170"/>
      <c r="DM201" s="88"/>
      <c r="DN201" s="88"/>
      <c r="DO201" s="177" t="s">
        <v>26</v>
      </c>
      <c r="DP201" s="178" t="e">
        <f>VLOOKUP(Report!DO201,Code!$B$40:$D$42,2,FALSE)</f>
        <v>#N/A</v>
      </c>
      <c r="DQ201" s="179" t="e">
        <f>VLOOKUP(Report!DO201,Code!$B$40:$D$42,3,FALSE)</f>
        <v>#N/A</v>
      </c>
      <c r="DR201" s="180" t="e">
        <f t="shared" ca="1" si="132"/>
        <v>#N/A</v>
      </c>
      <c r="DS201" s="221"/>
      <c r="DT201" s="222" t="e">
        <f t="shared" ca="1" si="133"/>
        <v>#N/A</v>
      </c>
      <c r="DU201" s="181" t="s">
        <v>208</v>
      </c>
      <c r="DV201" s="181" t="s">
        <v>123</v>
      </c>
      <c r="DW201" s="181" t="s">
        <v>165</v>
      </c>
      <c r="DX201" s="115" t="str">
        <f t="shared" si="134"/>
        <v/>
      </c>
      <c r="DY201" s="115"/>
      <c r="DZ201" s="115"/>
      <c r="EA201" s="115"/>
      <c r="EB201" s="98"/>
      <c r="EC201" s="98" t="str">
        <f t="shared" ref="EC201:EC206" si="158">IF(LEN(G201)&lt;1,"",IF(OR(I201="F",I201="M"),(IF(ISERROR(AL201&amp;AX201&amp;BF201&amp;CA201&amp;CR201&amp;DH201&amp;DX201),"",AL201&amp;AX201&amp;BF201&amp;CA201&amp;CR201&amp;DH201&amp;DX201)),""))</f>
        <v/>
      </c>
      <c r="ED201" s="192" t="str">
        <f t="shared" si="147"/>
        <v/>
      </c>
    </row>
    <row r="202" spans="7:134" s="223" customFormat="1" ht="115.5" hidden="1" customHeight="1" thickTop="1" thickBot="1" x14ac:dyDescent="0.45">
      <c r="G202" s="199"/>
      <c r="H202" s="238"/>
      <c r="I202" s="190"/>
      <c r="J202" s="193"/>
      <c r="K202" s="193"/>
      <c r="L202" s="193"/>
      <c r="M202" s="193"/>
      <c r="N202" s="193"/>
      <c r="O202" s="193"/>
      <c r="P202" s="193"/>
      <c r="Q202" s="193"/>
      <c r="R202" s="193"/>
      <c r="S202" s="193"/>
      <c r="T202" s="90"/>
      <c r="U202" s="95" t="str">
        <f t="shared" ref="U202:U206" si="159">$V$3</f>
        <v>Type_2</v>
      </c>
      <c r="V202" s="254"/>
      <c r="W202" s="255" t="e">
        <f t="shared" ref="W202:W206" ca="1" si="160">VLOOKUP(V202,INDIRECT(U202),2,FALSE)</f>
        <v>#N/A</v>
      </c>
      <c r="X202" s="255"/>
      <c r="Y202" s="47" t="e">
        <f t="shared" ref="Y202:Y206" ca="1" si="161">VLOOKUP(X202,INDIRECT(U202),2,FALSE)</f>
        <v>#N/A</v>
      </c>
      <c r="Z202" s="47" t="e">
        <f t="shared" ref="Z202:Z206" ca="1" si="162">IF(W202=Y202,2,IF(W202&lt;Y202,1,3))</f>
        <v>#N/A</v>
      </c>
      <c r="AA202" s="47"/>
      <c r="AB202" s="82" t="str">
        <f t="shared" si="148"/>
        <v>he</v>
      </c>
      <c r="AC202" s="82" t="str">
        <f t="shared" si="149"/>
        <v>He</v>
      </c>
      <c r="AD202" s="82" t="str">
        <f t="shared" si="150"/>
        <v>his</v>
      </c>
      <c r="AE202" s="83" t="str">
        <f t="shared" si="151"/>
        <v>His</v>
      </c>
      <c r="AF202" s="94"/>
      <c r="AG202" s="94"/>
      <c r="AH202" s="191" t="s">
        <v>26</v>
      </c>
      <c r="AI202" s="84" t="e">
        <f>HLOOKUP(Report!AH202,Person!$H$2:$L$3,2,FALSE)</f>
        <v>#N/A</v>
      </c>
      <c r="AJ202" s="85" t="e">
        <f t="shared" ref="AJ202:AJ206" ca="1" si="163">RANDBETWEEN(1,AI202)</f>
        <v>#N/A</v>
      </c>
      <c r="AK202" s="86" t="e">
        <f ca="1">IF(AH202=0,"",AJ202+VLOOKUP(AH202,Code!$B$2:$C$6,2,FALSE))</f>
        <v>#N/A</v>
      </c>
      <c r="AL202" s="143" t="e">
        <f ca="1">IF(AH202=0,"",IF(I202="F",G202&amp;" "&amp;VLOOKUP(AK202,Person!D:I,2,FALSE),G202&amp;" "&amp;VLOOKUP(AK202,Person!D:I,4,FALSE)))</f>
        <v>#N/A</v>
      </c>
      <c r="AM202" s="89"/>
      <c r="AN202" s="89"/>
      <c r="AO202" s="89"/>
      <c r="AP202" s="89"/>
      <c r="AQ202" s="89"/>
      <c r="AR202" s="89"/>
      <c r="AS202" s="88"/>
      <c r="AT202" s="189">
        <v>2</v>
      </c>
      <c r="AU202" s="147" t="str">
        <f>VLOOKUP(AT202,Code!$B$51:$D$55,2,FALSE)</f>
        <v>Behaviour_1</v>
      </c>
      <c r="AV202" s="88">
        <f ca="1">RANDBETWEEN(1,VLOOKUP(AT202,Code!$B$51:$D$55,3,FALSE))</f>
        <v>3</v>
      </c>
      <c r="AW202" s="89"/>
      <c r="AX202" s="143" t="str">
        <f t="shared" ca="1" si="152"/>
        <v xml:space="preserve"> He shows good citizenship by assisting other students find errors in their work. This demonstrates secure subject understanding.</v>
      </c>
      <c r="AY202" s="88"/>
      <c r="AZ202" s="88"/>
      <c r="BA202" s="188" t="s">
        <v>26</v>
      </c>
      <c r="BB202" s="84" t="e">
        <f>HLOOKUP(Report!BA202,Homework!$I$2:$L$3,2,FALSE)</f>
        <v>#N/A</v>
      </c>
      <c r="BC202" s="85" t="e">
        <f t="shared" ref="BC202:BC206" ca="1" si="164">RANDBETWEEN(1,BB202)</f>
        <v>#N/A</v>
      </c>
      <c r="BD202" s="86" t="e">
        <f ca="1">IF(BA202=0,"",BC202+VLOOKUP(BA202,Code!$B$2:$C$6,2,FALSE))</f>
        <v>#N/A</v>
      </c>
      <c r="BE202" s="86" t="e">
        <f ca="1">IF(AND(VLOOKUP(BD202,Homework!D:J,2,FALSE)="'s ",RIGHT(G202,1)="s"),"' ",IF(VLOOKUP(BD202,Homework!D:J,2,FALSE)="'s ","'s "," "))</f>
        <v>#N/A</v>
      </c>
      <c r="BF202" s="87" t="e">
        <f ca="1">IF(BA202=0,"",IF(I202="F"," "&amp;G202&amp;BE202&amp;VLOOKUP(BD202,Homework!D:J,3,FALSE)," "&amp;G202&amp;BE202&amp;VLOOKUP(BD202,Homework!D:J,5,FALSE)))</f>
        <v>#N/A</v>
      </c>
      <c r="BG202" s="87"/>
      <c r="BH202" s="87"/>
      <c r="BI202" s="87"/>
      <c r="BJ202" s="87"/>
      <c r="BK202" s="87"/>
      <c r="BL202" s="87"/>
      <c r="BM202" s="88"/>
      <c r="BN202" s="88"/>
      <c r="BO202" s="184" t="s">
        <v>26</v>
      </c>
      <c r="BP202" s="185" t="e">
        <f>VLOOKUP(BO202,Code!$B$45:$D$48,2,FALSE)</f>
        <v>#N/A</v>
      </c>
      <c r="BQ202" s="186" t="e">
        <f>VLOOKUP(BO202,Code!$B$45:$D$48,3,FALSE)</f>
        <v>#N/A</v>
      </c>
      <c r="BR202" s="186" t="e">
        <f t="shared" ref="BR202:BR206" ca="1" si="165">RANDBETWEEN(1,BQ202)</f>
        <v>#N/A</v>
      </c>
      <c r="BS202" s="186"/>
      <c r="BT202" s="187" t="s">
        <v>219</v>
      </c>
      <c r="BU202" s="187" t="s">
        <v>220</v>
      </c>
      <c r="BV202" s="187" t="s">
        <v>225</v>
      </c>
      <c r="BW202" s="195"/>
      <c r="BX202" s="195"/>
      <c r="BY202" s="157" t="str">
        <f t="shared" ref="BY202:BY206" ca="1" si="166">IF(BO202=1,(VLOOKUP(BR202,INDIRECT(BP202),2,FALSE)&amp;" "&amp;BT202&amp;"."),IF(BO202=2,(VLOOKUP(BR202,INDIRECT(BP202),2,FALSE)&amp;" "&amp;BT202&amp;" and "&amp;BU202&amp;"."),IF(BO202=3,(VLOOKUP(BR202,INDIRECT(BP202),2,FALSE)&amp;" "&amp;BT202&amp;", "&amp;BU202&amp;" and "&amp;BV202&amp;"."),IF(BO202=4,VLOOKUP(BR202,INDIRECT(BP202),2,FALSE)&amp; ".",""))))</f>
        <v/>
      </c>
      <c r="BZ202" s="157" t="str">
        <f t="shared" ref="BZ202:BZ206" ca="1" si="167">IF(BO202=1,(VLOOKUP(BR202,INDIRECT(BP202),4,FALSE)&amp;" "&amp;BT202&amp;"."),IF(BO202=2,(VLOOKUP(BR202,INDIRECT(BP202),4,FALSE)&amp;" "&amp;BT202&amp;" and "&amp;BU202&amp;"."),IF(BO202=3,(VLOOKUP(BR202,INDIRECT(BP202),4,FALSE)&amp;" "&amp;BT202&amp;", "&amp;BU202&amp;" and "&amp;BV202&amp;"."),IF(BO202=4,VLOOKUP(BR202,INDIRECT(BP202),4,FALSE)&amp;".",""))))</f>
        <v/>
      </c>
      <c r="CA202" s="132" t="str">
        <f t="shared" ca="1" si="153"/>
        <v xml:space="preserve"> </v>
      </c>
      <c r="CB202" s="88"/>
      <c r="CC202" s="124">
        <v>194</v>
      </c>
      <c r="CD202" s="125" t="e">
        <f>HLOOKUP(Report!CC202,Behaviour!$H$2:$K$3,2,FALSE)</f>
        <v>#N/A</v>
      </c>
      <c r="CE202" s="126" t="e">
        <f t="shared" ref="CE202:CE206" ca="1" si="168">RANDBETWEEN(1,CD202)</f>
        <v>#N/A</v>
      </c>
      <c r="CF202" s="127" t="e">
        <f ca="1">CE202+VLOOKUP(CC202,Code!$B$2:$C$6,2,FALSE)</f>
        <v>#N/A</v>
      </c>
      <c r="CG202" s="128" t="e">
        <f ca="1">IF(CC202=0,"",IF(I202="F",AC202&amp;" "&amp;VLOOKUP(CF202,Behaviour!D:I,2,FALSE)&amp;" ",AC202&amp;" "&amp;VLOOKUP(CF202,Behaviour!D:I,4,FALSE)&amp;" "))</f>
        <v>#N/A</v>
      </c>
      <c r="CH202" s="89"/>
      <c r="CI202" s="89"/>
      <c r="CJ202" s="266" t="s">
        <v>26</v>
      </c>
      <c r="CK202" s="266"/>
      <c r="CL202" s="89" t="e">
        <f>IF(CJ202=0,"",VLOOKUP(CJ202,Code!$B$59:$D$61,2,FALSE))</f>
        <v>#N/A</v>
      </c>
      <c r="CM202" s="89" t="e">
        <f>IF(CJ202=0,"",VLOOKUP(CJ202,Code!$B$59:$D$61,3,FALSE))</f>
        <v>#N/A</v>
      </c>
      <c r="CN202" s="89" t="e">
        <f t="shared" ref="CN202:CN206" ca="1" si="169">RANDBETWEEN(1,CM202)</f>
        <v>#N/A</v>
      </c>
      <c r="CO202" s="89" t="e">
        <f t="shared" ca="1" si="154"/>
        <v>#N/A</v>
      </c>
      <c r="CP202" s="89" t="e">
        <f t="shared" ca="1" si="155"/>
        <v>#N/A</v>
      </c>
      <c r="CQ202" s="89" t="e">
        <f t="shared" ref="CQ202:CQ206" ca="1" si="170">IF(RIGHT(CK202,1)="%",CO202&amp;" "&amp;CK202*100&amp;"%"&amp;CP202,CO202&amp;" a "&amp;CK202&amp;CP202)</f>
        <v>#N/A</v>
      </c>
      <c r="CR202" s="89" t="str">
        <f t="shared" ref="CR202:CR204" ca="1" si="171">IF(OR(ISERROR(CQ202),CK202="",CJ202=""),""," "&amp;CQ202)</f>
        <v/>
      </c>
      <c r="CS202" s="89"/>
      <c r="CT202" s="89"/>
      <c r="CU202" s="89" t="str">
        <f t="shared" ref="CU202:CU206" ca="1" si="172">IF(ISERROR(Z202),"",Z202)</f>
        <v/>
      </c>
      <c r="CV202" s="89"/>
      <c r="CW202" s="89"/>
      <c r="CX202" s="183" t="str">
        <f t="shared" ref="CX202:CX205" ca="1" si="173">CU202</f>
        <v/>
      </c>
      <c r="CY202" s="22" t="e">
        <f t="shared" ref="CY202:CY206" ca="1" si="174">CX202*10</f>
        <v>#VALUE!</v>
      </c>
      <c r="CZ202" s="22"/>
      <c r="DA202" s="22"/>
      <c r="DB202" s="182" t="s">
        <v>26</v>
      </c>
      <c r="DC202" s="108" t="e">
        <f t="shared" ref="DC202:DC206" ca="1" si="175">CY202+DB202</f>
        <v>#VALUE!</v>
      </c>
      <c r="DD202" s="112" t="e">
        <f ca="1">VLOOKUP(Report!DC202,Code!$B$24:$C$32,2,FALSE)</f>
        <v>#VALUE!</v>
      </c>
      <c r="DE202" s="108" t="e">
        <f ca="1">VLOOKUP(Report!DC202,Code!$B$24:$D$32,3,FALSE)</f>
        <v>#VALUE!</v>
      </c>
      <c r="DF202" s="108" t="e">
        <f t="shared" ref="DF202:DF206" ca="1" si="176">RANDBETWEEN(1,DE202)</f>
        <v>#VALUE!</v>
      </c>
      <c r="DG202" s="108" t="e">
        <f t="shared" ca="1" si="156"/>
        <v>#VALUE!</v>
      </c>
      <c r="DH202" s="169" t="e">
        <f t="shared" ca="1" si="157"/>
        <v>#VALUE!</v>
      </c>
      <c r="DI202" s="170"/>
      <c r="DJ202" s="170"/>
      <c r="DK202" s="170"/>
      <c r="DL202" s="170"/>
      <c r="DM202" s="88"/>
      <c r="DN202" s="88"/>
      <c r="DO202" s="177" t="s">
        <v>26</v>
      </c>
      <c r="DP202" s="178" t="e">
        <f>VLOOKUP(Report!DO202,Code!$B$40:$D$42,2,FALSE)</f>
        <v>#N/A</v>
      </c>
      <c r="DQ202" s="179" t="e">
        <f>VLOOKUP(Report!DO202,Code!$B$40:$D$42,3,FALSE)</f>
        <v>#N/A</v>
      </c>
      <c r="DR202" s="180" t="e">
        <f t="shared" ref="DR202:DR206" ca="1" si="177">RANDBETWEEN(1,DQ202)</f>
        <v>#N/A</v>
      </c>
      <c r="DS202" s="221"/>
      <c r="DT202" s="222" t="e">
        <f t="shared" ref="DT202:DT206" ca="1" si="178">VLOOKUP(DR202,INDIRECT(DP202),2,FALSE)</f>
        <v>#N/A</v>
      </c>
      <c r="DU202" s="181" t="s">
        <v>208</v>
      </c>
      <c r="DV202" s="181" t="s">
        <v>123</v>
      </c>
      <c r="DW202" s="181" t="s">
        <v>165</v>
      </c>
      <c r="DX202" s="115" t="str">
        <f t="shared" ref="DX202:DX206" si="179">IF(DO202=3,(" "&amp;DT202&amp;" "&amp;DU202&amp;", "&amp;DV202&amp;" and "&amp;DW202&amp;"."),IF(DO202=2,(" "&amp;DT202&amp;" "&amp;DU202&amp;" and "&amp;DV202&amp;"."),IF(DO202=1,(" "&amp;DT202&amp;" "&amp;DU202&amp;"."),"")))</f>
        <v/>
      </c>
      <c r="DY202" s="115"/>
      <c r="DZ202" s="115"/>
      <c r="EA202" s="115"/>
      <c r="EB202" s="98"/>
      <c r="EC202" s="98" t="str">
        <f t="shared" si="158"/>
        <v/>
      </c>
      <c r="ED202" s="192" t="str">
        <f t="shared" si="147"/>
        <v/>
      </c>
    </row>
    <row r="203" spans="7:134" s="223" customFormat="1" ht="115.5" hidden="1" customHeight="1" thickTop="1" thickBot="1" x14ac:dyDescent="0.45">
      <c r="G203" s="199"/>
      <c r="H203" s="238"/>
      <c r="I203" s="190"/>
      <c r="J203" s="193"/>
      <c r="K203" s="193"/>
      <c r="L203" s="193"/>
      <c r="M203" s="193"/>
      <c r="N203" s="193"/>
      <c r="O203" s="193"/>
      <c r="P203" s="193"/>
      <c r="Q203" s="193"/>
      <c r="R203" s="193"/>
      <c r="S203" s="193"/>
      <c r="T203" s="90"/>
      <c r="U203" s="95" t="str">
        <f t="shared" si="159"/>
        <v>Type_2</v>
      </c>
      <c r="V203" s="254"/>
      <c r="W203" s="255" t="e">
        <f t="shared" ca="1" si="160"/>
        <v>#N/A</v>
      </c>
      <c r="X203" s="255"/>
      <c r="Y203" s="47" t="e">
        <f t="shared" ca="1" si="161"/>
        <v>#N/A</v>
      </c>
      <c r="Z203" s="47" t="e">
        <f t="shared" ca="1" si="162"/>
        <v>#N/A</v>
      </c>
      <c r="AA203" s="47"/>
      <c r="AB203" s="82" t="str">
        <f t="shared" si="148"/>
        <v>he</v>
      </c>
      <c r="AC203" s="82" t="str">
        <f t="shared" si="149"/>
        <v>He</v>
      </c>
      <c r="AD203" s="82" t="str">
        <f t="shared" si="150"/>
        <v>his</v>
      </c>
      <c r="AE203" s="83" t="str">
        <f t="shared" si="151"/>
        <v>His</v>
      </c>
      <c r="AF203" s="94"/>
      <c r="AG203" s="94"/>
      <c r="AH203" s="191" t="s">
        <v>26</v>
      </c>
      <c r="AI203" s="84" t="e">
        <f>HLOOKUP(Report!AH203,Person!$H$2:$L$3,2,FALSE)</f>
        <v>#N/A</v>
      </c>
      <c r="AJ203" s="85" t="e">
        <f t="shared" ca="1" si="163"/>
        <v>#N/A</v>
      </c>
      <c r="AK203" s="86" t="e">
        <f ca="1">IF(AH203=0,"",AJ203+VLOOKUP(AH203,Code!$B$2:$C$6,2,FALSE))</f>
        <v>#N/A</v>
      </c>
      <c r="AL203" s="143" t="e">
        <f ca="1">IF(AH203=0,"",IF(I203="F",G203&amp;" "&amp;VLOOKUP(AK203,Person!D:I,2,FALSE),G203&amp;" "&amp;VLOOKUP(AK203,Person!D:I,4,FALSE)))</f>
        <v>#N/A</v>
      </c>
      <c r="AM203" s="89"/>
      <c r="AN203" s="89"/>
      <c r="AO203" s="89"/>
      <c r="AP203" s="89"/>
      <c r="AQ203" s="89"/>
      <c r="AR203" s="89"/>
      <c r="AS203" s="88"/>
      <c r="AT203" s="189">
        <v>2</v>
      </c>
      <c r="AU203" s="147" t="str">
        <f>VLOOKUP(AT203,Code!$B$51:$D$55,2,FALSE)</f>
        <v>Behaviour_1</v>
      </c>
      <c r="AV203" s="88">
        <f ca="1">RANDBETWEEN(1,VLOOKUP(AT203,Code!$B$51:$D$55,3,FALSE))</f>
        <v>3</v>
      </c>
      <c r="AW203" s="89"/>
      <c r="AX203" s="143" t="str">
        <f t="shared" ca="1" si="152"/>
        <v xml:space="preserve"> He shows good citizenship by assisting other students find errors in their work. This demonstrates secure subject understanding.</v>
      </c>
      <c r="AY203" s="88"/>
      <c r="AZ203" s="88"/>
      <c r="BA203" s="188" t="s">
        <v>26</v>
      </c>
      <c r="BB203" s="84" t="e">
        <f>HLOOKUP(Report!BA203,Homework!$I$2:$L$3,2,FALSE)</f>
        <v>#N/A</v>
      </c>
      <c r="BC203" s="85" t="e">
        <f t="shared" ca="1" si="164"/>
        <v>#N/A</v>
      </c>
      <c r="BD203" s="86" t="e">
        <f ca="1">IF(BA203=0,"",BC203+VLOOKUP(BA203,Code!$B$2:$C$6,2,FALSE))</f>
        <v>#N/A</v>
      </c>
      <c r="BE203" s="86" t="e">
        <f ca="1">IF(AND(VLOOKUP(BD203,Homework!D:J,2,FALSE)="'s ",RIGHT(G203,1)="s"),"' ",IF(VLOOKUP(BD203,Homework!D:J,2,FALSE)="'s ","'s "," "))</f>
        <v>#N/A</v>
      </c>
      <c r="BF203" s="87" t="e">
        <f ca="1">IF(BA203=0,"",IF(I203="F"," "&amp;G203&amp;BE203&amp;VLOOKUP(BD203,Homework!D:J,3,FALSE)," "&amp;G203&amp;BE203&amp;VLOOKUP(BD203,Homework!D:J,5,FALSE)))</f>
        <v>#N/A</v>
      </c>
      <c r="BG203" s="87"/>
      <c r="BH203" s="87"/>
      <c r="BI203" s="87"/>
      <c r="BJ203" s="87"/>
      <c r="BK203" s="87"/>
      <c r="BL203" s="87"/>
      <c r="BM203" s="88"/>
      <c r="BN203" s="88"/>
      <c r="BO203" s="184" t="s">
        <v>26</v>
      </c>
      <c r="BP203" s="185" t="e">
        <f>VLOOKUP(BO203,Code!$B$45:$D$48,2,FALSE)</f>
        <v>#N/A</v>
      </c>
      <c r="BQ203" s="186" t="e">
        <f>VLOOKUP(BO203,Code!$B$45:$D$48,3,FALSE)</f>
        <v>#N/A</v>
      </c>
      <c r="BR203" s="186" t="e">
        <f t="shared" ca="1" si="165"/>
        <v>#N/A</v>
      </c>
      <c r="BS203" s="186"/>
      <c r="BT203" s="187" t="s">
        <v>219</v>
      </c>
      <c r="BU203" s="187" t="s">
        <v>220</v>
      </c>
      <c r="BV203" s="187" t="s">
        <v>225</v>
      </c>
      <c r="BW203" s="195"/>
      <c r="BX203" s="195"/>
      <c r="BY203" s="157" t="str">
        <f t="shared" ca="1" si="166"/>
        <v/>
      </c>
      <c r="BZ203" s="157" t="str">
        <f t="shared" ca="1" si="167"/>
        <v/>
      </c>
      <c r="CA203" s="132" t="str">
        <f t="shared" ca="1" si="153"/>
        <v xml:space="preserve"> </v>
      </c>
      <c r="CB203" s="88"/>
      <c r="CC203" s="124">
        <v>195</v>
      </c>
      <c r="CD203" s="125" t="e">
        <f>HLOOKUP(Report!CC203,Behaviour!$H$2:$K$3,2,FALSE)</f>
        <v>#N/A</v>
      </c>
      <c r="CE203" s="126" t="e">
        <f t="shared" ca="1" si="168"/>
        <v>#N/A</v>
      </c>
      <c r="CF203" s="127" t="e">
        <f ca="1">CE203+VLOOKUP(CC203,Code!$B$2:$C$6,2,FALSE)</f>
        <v>#N/A</v>
      </c>
      <c r="CG203" s="128" t="e">
        <f ca="1">IF(CC203=0,"",IF(I203="F",AC203&amp;" "&amp;VLOOKUP(CF203,Behaviour!D:I,2,FALSE)&amp;" ",AC203&amp;" "&amp;VLOOKUP(CF203,Behaviour!D:I,4,FALSE)&amp;" "))</f>
        <v>#N/A</v>
      </c>
      <c r="CH203" s="89"/>
      <c r="CI203" s="89"/>
      <c r="CJ203" s="266" t="s">
        <v>26</v>
      </c>
      <c r="CK203" s="266"/>
      <c r="CL203" s="89" t="e">
        <f>IF(CJ203=0,"",VLOOKUP(CJ203,Code!$B$59:$D$61,2,FALSE))</f>
        <v>#N/A</v>
      </c>
      <c r="CM203" s="89" t="e">
        <f>IF(CJ203=0,"",VLOOKUP(CJ203,Code!$B$59:$D$61,3,FALSE))</f>
        <v>#N/A</v>
      </c>
      <c r="CN203" s="89" t="e">
        <f t="shared" ca="1" si="169"/>
        <v>#N/A</v>
      </c>
      <c r="CO203" s="89" t="e">
        <f t="shared" ca="1" si="154"/>
        <v>#N/A</v>
      </c>
      <c r="CP203" s="89" t="e">
        <f t="shared" ca="1" si="155"/>
        <v>#N/A</v>
      </c>
      <c r="CQ203" s="89" t="e">
        <f t="shared" ca="1" si="170"/>
        <v>#N/A</v>
      </c>
      <c r="CR203" s="89" t="str">
        <f t="shared" ca="1" si="171"/>
        <v/>
      </c>
      <c r="CS203" s="89"/>
      <c r="CT203" s="89"/>
      <c r="CU203" s="89" t="str">
        <f t="shared" ca="1" si="172"/>
        <v/>
      </c>
      <c r="CV203" s="89"/>
      <c r="CW203" s="89"/>
      <c r="CX203" s="183" t="str">
        <f t="shared" ca="1" si="173"/>
        <v/>
      </c>
      <c r="CY203" s="22" t="e">
        <f t="shared" ca="1" si="174"/>
        <v>#VALUE!</v>
      </c>
      <c r="CZ203" s="22"/>
      <c r="DA203" s="22"/>
      <c r="DB203" s="182" t="s">
        <v>26</v>
      </c>
      <c r="DC203" s="108" t="e">
        <f t="shared" ca="1" si="175"/>
        <v>#VALUE!</v>
      </c>
      <c r="DD203" s="112" t="e">
        <f ca="1">VLOOKUP(Report!DC203,Code!$B$24:$C$32,2,FALSE)</f>
        <v>#VALUE!</v>
      </c>
      <c r="DE203" s="108" t="e">
        <f ca="1">VLOOKUP(Report!DC203,Code!$B$24:$D$32,3,FALSE)</f>
        <v>#VALUE!</v>
      </c>
      <c r="DF203" s="108" t="e">
        <f t="shared" ca="1" si="176"/>
        <v>#VALUE!</v>
      </c>
      <c r="DG203" s="108" t="e">
        <f t="shared" ca="1" si="156"/>
        <v>#VALUE!</v>
      </c>
      <c r="DH203" s="169" t="e">
        <f t="shared" ca="1" si="157"/>
        <v>#VALUE!</v>
      </c>
      <c r="DI203" s="170"/>
      <c r="DJ203" s="170"/>
      <c r="DK203" s="170"/>
      <c r="DL203" s="170"/>
      <c r="DM203" s="88"/>
      <c r="DN203" s="88"/>
      <c r="DO203" s="177" t="s">
        <v>26</v>
      </c>
      <c r="DP203" s="178" t="e">
        <f>VLOOKUP(Report!DO203,Code!$B$40:$D$42,2,FALSE)</f>
        <v>#N/A</v>
      </c>
      <c r="DQ203" s="179" t="e">
        <f>VLOOKUP(Report!DO203,Code!$B$40:$D$42,3,FALSE)</f>
        <v>#N/A</v>
      </c>
      <c r="DR203" s="180" t="e">
        <f t="shared" ca="1" si="177"/>
        <v>#N/A</v>
      </c>
      <c r="DS203" s="221"/>
      <c r="DT203" s="222" t="e">
        <f t="shared" ca="1" si="178"/>
        <v>#N/A</v>
      </c>
      <c r="DU203" s="181" t="s">
        <v>208</v>
      </c>
      <c r="DV203" s="181" t="s">
        <v>123</v>
      </c>
      <c r="DW203" s="181" t="s">
        <v>165</v>
      </c>
      <c r="DX203" s="115" t="str">
        <f t="shared" si="179"/>
        <v/>
      </c>
      <c r="DY203" s="115"/>
      <c r="DZ203" s="115"/>
      <c r="EA203" s="115"/>
      <c r="EB203" s="98"/>
      <c r="EC203" s="98" t="str">
        <f t="shared" si="158"/>
        <v/>
      </c>
      <c r="ED203" s="192" t="str">
        <f t="shared" si="147"/>
        <v/>
      </c>
    </row>
    <row r="204" spans="7:134" s="223" customFormat="1" ht="115.5" hidden="1" customHeight="1" thickTop="1" thickBot="1" x14ac:dyDescent="0.45">
      <c r="G204" s="199"/>
      <c r="H204" s="238"/>
      <c r="I204" s="190"/>
      <c r="J204" s="193"/>
      <c r="K204" s="193"/>
      <c r="L204" s="193"/>
      <c r="M204" s="193"/>
      <c r="N204" s="193"/>
      <c r="O204" s="193"/>
      <c r="P204" s="193"/>
      <c r="Q204" s="193"/>
      <c r="R204" s="193"/>
      <c r="S204" s="193"/>
      <c r="T204" s="90"/>
      <c r="U204" s="95" t="str">
        <f t="shared" si="159"/>
        <v>Type_2</v>
      </c>
      <c r="V204" s="254"/>
      <c r="W204" s="255" t="e">
        <f t="shared" ca="1" si="160"/>
        <v>#N/A</v>
      </c>
      <c r="X204" s="255"/>
      <c r="Y204" s="47" t="e">
        <f t="shared" ca="1" si="161"/>
        <v>#N/A</v>
      </c>
      <c r="Z204" s="47" t="e">
        <f t="shared" ca="1" si="162"/>
        <v>#N/A</v>
      </c>
      <c r="AA204" s="47"/>
      <c r="AB204" s="82" t="str">
        <f t="shared" si="148"/>
        <v>he</v>
      </c>
      <c r="AC204" s="82" t="str">
        <f t="shared" si="149"/>
        <v>He</v>
      </c>
      <c r="AD204" s="82" t="str">
        <f t="shared" si="150"/>
        <v>his</v>
      </c>
      <c r="AE204" s="83" t="str">
        <f t="shared" si="151"/>
        <v>His</v>
      </c>
      <c r="AF204" s="94"/>
      <c r="AG204" s="94"/>
      <c r="AH204" s="191" t="s">
        <v>26</v>
      </c>
      <c r="AI204" s="84" t="e">
        <f>HLOOKUP(Report!AH204,Person!$H$2:$L$3,2,FALSE)</f>
        <v>#N/A</v>
      </c>
      <c r="AJ204" s="85" t="e">
        <f t="shared" ca="1" si="163"/>
        <v>#N/A</v>
      </c>
      <c r="AK204" s="86" t="e">
        <f ca="1">IF(AH204=0,"",AJ204+VLOOKUP(AH204,Code!$B$2:$C$6,2,FALSE))</f>
        <v>#N/A</v>
      </c>
      <c r="AL204" s="143" t="e">
        <f ca="1">IF(AH204=0,"",IF(I204="F",G204&amp;" "&amp;VLOOKUP(AK204,Person!D:I,2,FALSE),G204&amp;" "&amp;VLOOKUP(AK204,Person!D:I,4,FALSE)))</f>
        <v>#N/A</v>
      </c>
      <c r="AM204" s="89"/>
      <c r="AN204" s="89"/>
      <c r="AO204" s="89"/>
      <c r="AP204" s="89"/>
      <c r="AQ204" s="89"/>
      <c r="AR204" s="89"/>
      <c r="AS204" s="88"/>
      <c r="AT204" s="189">
        <v>2</v>
      </c>
      <c r="AU204" s="147" t="str">
        <f>VLOOKUP(AT204,Code!$B$51:$D$55,2,FALSE)</f>
        <v>Behaviour_1</v>
      </c>
      <c r="AV204" s="88">
        <f ca="1">RANDBETWEEN(1,VLOOKUP(AT204,Code!$B$51:$D$55,3,FALSE))</f>
        <v>2</v>
      </c>
      <c r="AW204" s="89"/>
      <c r="AX204" s="143" t="str">
        <f t="shared" ca="1" si="152"/>
        <v xml:space="preserve"> He shows good citizenship by assisting other students to correct their work. This demonstrates secure subject understanding.</v>
      </c>
      <c r="AY204" s="88"/>
      <c r="AZ204" s="88"/>
      <c r="BA204" s="188" t="s">
        <v>26</v>
      </c>
      <c r="BB204" s="84" t="e">
        <f>HLOOKUP(Report!BA204,Homework!$I$2:$L$3,2,FALSE)</f>
        <v>#N/A</v>
      </c>
      <c r="BC204" s="85" t="e">
        <f t="shared" ca="1" si="164"/>
        <v>#N/A</v>
      </c>
      <c r="BD204" s="86" t="e">
        <f ca="1">IF(BA204=0,"",BC204+VLOOKUP(BA204,Code!$B$2:$C$6,2,FALSE))</f>
        <v>#N/A</v>
      </c>
      <c r="BE204" s="86" t="e">
        <f ca="1">IF(AND(VLOOKUP(BD204,Homework!D:J,2,FALSE)="'s ",RIGHT(G204,1)="s"),"' ",IF(VLOOKUP(BD204,Homework!D:J,2,FALSE)="'s ","'s "," "))</f>
        <v>#N/A</v>
      </c>
      <c r="BF204" s="87" t="e">
        <f ca="1">IF(BA204=0,"",IF(I204="F"," "&amp;G204&amp;BE204&amp;VLOOKUP(BD204,Homework!D:J,3,FALSE)," "&amp;G204&amp;BE204&amp;VLOOKUP(BD204,Homework!D:J,5,FALSE)))</f>
        <v>#N/A</v>
      </c>
      <c r="BG204" s="87"/>
      <c r="BH204" s="87"/>
      <c r="BI204" s="87"/>
      <c r="BJ204" s="87"/>
      <c r="BK204" s="87"/>
      <c r="BL204" s="87"/>
      <c r="BM204" s="88"/>
      <c r="BN204" s="88"/>
      <c r="BO204" s="184" t="s">
        <v>26</v>
      </c>
      <c r="BP204" s="185" t="e">
        <f>VLOOKUP(BO204,Code!$B$45:$D$48,2,FALSE)</f>
        <v>#N/A</v>
      </c>
      <c r="BQ204" s="186" t="e">
        <f>VLOOKUP(BO204,Code!$B$45:$D$48,3,FALSE)</f>
        <v>#N/A</v>
      </c>
      <c r="BR204" s="186" t="e">
        <f t="shared" ca="1" si="165"/>
        <v>#N/A</v>
      </c>
      <c r="BS204" s="186"/>
      <c r="BT204" s="187" t="s">
        <v>219</v>
      </c>
      <c r="BU204" s="187" t="s">
        <v>220</v>
      </c>
      <c r="BV204" s="187" t="s">
        <v>225</v>
      </c>
      <c r="BW204" s="195"/>
      <c r="BX204" s="195"/>
      <c r="BY204" s="157" t="str">
        <f t="shared" ca="1" si="166"/>
        <v/>
      </c>
      <c r="BZ204" s="157" t="str">
        <f t="shared" ca="1" si="167"/>
        <v/>
      </c>
      <c r="CA204" s="132" t="str">
        <f t="shared" ca="1" si="153"/>
        <v xml:space="preserve"> </v>
      </c>
      <c r="CB204" s="88"/>
      <c r="CC204" s="124">
        <v>196</v>
      </c>
      <c r="CD204" s="125" t="e">
        <f>HLOOKUP(Report!CC204,Behaviour!$H$2:$K$3,2,FALSE)</f>
        <v>#N/A</v>
      </c>
      <c r="CE204" s="126" t="e">
        <f t="shared" ca="1" si="168"/>
        <v>#N/A</v>
      </c>
      <c r="CF204" s="127" t="e">
        <f ca="1">CE204+VLOOKUP(CC204,Code!$B$2:$C$6,2,FALSE)</f>
        <v>#N/A</v>
      </c>
      <c r="CG204" s="128" t="e">
        <f ca="1">IF(CC204=0,"",IF(I204="F",AC204&amp;" "&amp;VLOOKUP(CF204,Behaviour!D:I,2,FALSE)&amp;" ",AC204&amp;" "&amp;VLOOKUP(CF204,Behaviour!D:I,4,FALSE)&amp;" "))</f>
        <v>#N/A</v>
      </c>
      <c r="CH204" s="89"/>
      <c r="CI204" s="89"/>
      <c r="CJ204" s="266" t="s">
        <v>26</v>
      </c>
      <c r="CK204" s="266"/>
      <c r="CL204" s="89" t="e">
        <f>IF(CJ204=0,"",VLOOKUP(CJ204,Code!$B$59:$D$61,2,FALSE))</f>
        <v>#N/A</v>
      </c>
      <c r="CM204" s="89" t="e">
        <f>IF(CJ204=0,"",VLOOKUP(CJ204,Code!$B$59:$D$61,3,FALSE))</f>
        <v>#N/A</v>
      </c>
      <c r="CN204" s="89" t="e">
        <f t="shared" ca="1" si="169"/>
        <v>#N/A</v>
      </c>
      <c r="CO204" s="89" t="e">
        <f t="shared" ca="1" si="154"/>
        <v>#N/A</v>
      </c>
      <c r="CP204" s="89" t="e">
        <f t="shared" ca="1" si="155"/>
        <v>#N/A</v>
      </c>
      <c r="CQ204" s="89" t="e">
        <f t="shared" ca="1" si="170"/>
        <v>#N/A</v>
      </c>
      <c r="CR204" s="89" t="str">
        <f t="shared" ca="1" si="171"/>
        <v/>
      </c>
      <c r="CS204" s="89"/>
      <c r="CT204" s="89"/>
      <c r="CU204" s="89" t="str">
        <f t="shared" ca="1" si="172"/>
        <v/>
      </c>
      <c r="CV204" s="89"/>
      <c r="CW204" s="89"/>
      <c r="CX204" s="183" t="str">
        <f t="shared" ca="1" si="173"/>
        <v/>
      </c>
      <c r="CY204" s="22" t="e">
        <f t="shared" ca="1" si="174"/>
        <v>#VALUE!</v>
      </c>
      <c r="CZ204" s="22"/>
      <c r="DA204" s="22"/>
      <c r="DB204" s="182" t="s">
        <v>26</v>
      </c>
      <c r="DC204" s="108" t="e">
        <f t="shared" ca="1" si="175"/>
        <v>#VALUE!</v>
      </c>
      <c r="DD204" s="112" t="e">
        <f ca="1">VLOOKUP(Report!DC204,Code!$B$24:$C$32,2,FALSE)</f>
        <v>#VALUE!</v>
      </c>
      <c r="DE204" s="108" t="e">
        <f ca="1">VLOOKUP(Report!DC204,Code!$B$24:$D$32,3,FALSE)</f>
        <v>#VALUE!</v>
      </c>
      <c r="DF204" s="108" t="e">
        <f t="shared" ca="1" si="176"/>
        <v>#VALUE!</v>
      </c>
      <c r="DG204" s="108" t="e">
        <f t="shared" ca="1" si="156"/>
        <v>#VALUE!</v>
      </c>
      <c r="DH204" s="169" t="e">
        <f t="shared" ca="1" si="157"/>
        <v>#VALUE!</v>
      </c>
      <c r="DI204" s="170"/>
      <c r="DJ204" s="170"/>
      <c r="DK204" s="170"/>
      <c r="DL204" s="170"/>
      <c r="DM204" s="88"/>
      <c r="DN204" s="88"/>
      <c r="DO204" s="177" t="s">
        <v>26</v>
      </c>
      <c r="DP204" s="178" t="e">
        <f>VLOOKUP(Report!DO204,Code!$B$40:$D$42,2,FALSE)</f>
        <v>#N/A</v>
      </c>
      <c r="DQ204" s="179" t="e">
        <f>VLOOKUP(Report!DO204,Code!$B$40:$D$42,3,FALSE)</f>
        <v>#N/A</v>
      </c>
      <c r="DR204" s="180" t="e">
        <f t="shared" ca="1" si="177"/>
        <v>#N/A</v>
      </c>
      <c r="DS204" s="221"/>
      <c r="DT204" s="222" t="e">
        <f t="shared" ca="1" si="178"/>
        <v>#N/A</v>
      </c>
      <c r="DU204" s="181" t="s">
        <v>208</v>
      </c>
      <c r="DV204" s="181" t="s">
        <v>123</v>
      </c>
      <c r="DW204" s="181" t="s">
        <v>165</v>
      </c>
      <c r="DX204" s="115" t="str">
        <f t="shared" si="179"/>
        <v/>
      </c>
      <c r="DY204" s="115"/>
      <c r="DZ204" s="115"/>
      <c r="EA204" s="115"/>
      <c r="EB204" s="98"/>
      <c r="EC204" s="98" t="str">
        <f t="shared" si="158"/>
        <v/>
      </c>
      <c r="ED204" s="192" t="str">
        <f t="shared" si="147"/>
        <v/>
      </c>
    </row>
    <row r="205" spans="7:134" s="223" customFormat="1" ht="115.5" hidden="1" customHeight="1" thickTop="1" thickBot="1" x14ac:dyDescent="0.45">
      <c r="G205" s="199"/>
      <c r="H205" s="238"/>
      <c r="I205" s="190"/>
      <c r="J205" s="193"/>
      <c r="K205" s="193"/>
      <c r="L205" s="193"/>
      <c r="M205" s="193"/>
      <c r="N205" s="193"/>
      <c r="O205" s="193"/>
      <c r="P205" s="193"/>
      <c r="Q205" s="193"/>
      <c r="R205" s="193"/>
      <c r="S205" s="193"/>
      <c r="T205" s="90"/>
      <c r="U205" s="95" t="str">
        <f t="shared" si="159"/>
        <v>Type_2</v>
      </c>
      <c r="V205" s="254"/>
      <c r="W205" s="255" t="e">
        <f t="shared" ca="1" si="160"/>
        <v>#N/A</v>
      </c>
      <c r="X205" s="255"/>
      <c r="Y205" s="47" t="e">
        <f t="shared" ca="1" si="161"/>
        <v>#N/A</v>
      </c>
      <c r="Z205" s="47" t="e">
        <f t="shared" ca="1" si="162"/>
        <v>#N/A</v>
      </c>
      <c r="AA205" s="47"/>
      <c r="AB205" s="82" t="str">
        <f t="shared" si="148"/>
        <v>he</v>
      </c>
      <c r="AC205" s="82" t="str">
        <f t="shared" si="149"/>
        <v>He</v>
      </c>
      <c r="AD205" s="82" t="str">
        <f t="shared" si="150"/>
        <v>his</v>
      </c>
      <c r="AE205" s="83" t="str">
        <f t="shared" si="151"/>
        <v>His</v>
      </c>
      <c r="AF205" s="94"/>
      <c r="AG205" s="94"/>
      <c r="AH205" s="191" t="s">
        <v>26</v>
      </c>
      <c r="AI205" s="84" t="e">
        <f>HLOOKUP(Report!AH205,Person!$H$2:$L$3,2,FALSE)</f>
        <v>#N/A</v>
      </c>
      <c r="AJ205" s="85" t="e">
        <f t="shared" ca="1" si="163"/>
        <v>#N/A</v>
      </c>
      <c r="AK205" s="86" t="e">
        <f ca="1">IF(AH205=0,"",AJ205+VLOOKUP(AH205,Code!$B$2:$C$6,2,FALSE))</f>
        <v>#N/A</v>
      </c>
      <c r="AL205" s="143" t="e">
        <f ca="1">IF(AH205=0,"",IF(I205="F",G205&amp;" "&amp;VLOOKUP(AK205,Person!D:I,2,FALSE),G205&amp;" "&amp;VLOOKUP(AK205,Person!D:I,4,FALSE)))</f>
        <v>#N/A</v>
      </c>
      <c r="AM205" s="89"/>
      <c r="AN205" s="89"/>
      <c r="AO205" s="89"/>
      <c r="AP205" s="89"/>
      <c r="AQ205" s="89"/>
      <c r="AR205" s="89"/>
      <c r="AS205" s="88"/>
      <c r="AT205" s="189">
        <v>2</v>
      </c>
      <c r="AU205" s="147" t="str">
        <f>VLOOKUP(AT205,Code!$B$51:$D$55,2,FALSE)</f>
        <v>Behaviour_1</v>
      </c>
      <c r="AV205" s="88">
        <f ca="1">RANDBETWEEN(1,VLOOKUP(AT205,Code!$B$51:$D$55,3,FALSE))</f>
        <v>3</v>
      </c>
      <c r="AW205" s="89"/>
      <c r="AX205" s="143" t="str">
        <f t="shared" ca="1" si="152"/>
        <v xml:space="preserve"> He shows good citizenship by assisting other students find errors in their work. This demonstrates secure subject understanding.</v>
      </c>
      <c r="AY205" s="88"/>
      <c r="AZ205" s="88"/>
      <c r="BA205" s="188" t="s">
        <v>26</v>
      </c>
      <c r="BB205" s="84" t="e">
        <f>HLOOKUP(Report!BA205,Homework!$I$2:$L$3,2,FALSE)</f>
        <v>#N/A</v>
      </c>
      <c r="BC205" s="85" t="e">
        <f t="shared" ca="1" si="164"/>
        <v>#N/A</v>
      </c>
      <c r="BD205" s="86" t="e">
        <f ca="1">IF(BA205=0,"",BC205+VLOOKUP(BA205,Code!$B$2:$C$6,2,FALSE))</f>
        <v>#N/A</v>
      </c>
      <c r="BE205" s="86" t="e">
        <f ca="1">IF(AND(VLOOKUP(BD205,Homework!D:J,2,FALSE)="'s ",RIGHT(G205,1)="s"),"' ",IF(VLOOKUP(BD205,Homework!D:J,2,FALSE)="'s ","'s "," "))</f>
        <v>#N/A</v>
      </c>
      <c r="BF205" s="87" t="e">
        <f ca="1">IF(BA205=0,"",IF(I205="F"," "&amp;G205&amp;BE205&amp;VLOOKUP(BD205,Homework!D:J,3,FALSE)," "&amp;G205&amp;BE205&amp;VLOOKUP(BD205,Homework!D:J,5,FALSE)))</f>
        <v>#N/A</v>
      </c>
      <c r="BG205" s="87"/>
      <c r="BH205" s="87"/>
      <c r="BI205" s="87"/>
      <c r="BJ205" s="87"/>
      <c r="BK205" s="87"/>
      <c r="BL205" s="87"/>
      <c r="BM205" s="88"/>
      <c r="BN205" s="88"/>
      <c r="BO205" s="184" t="s">
        <v>26</v>
      </c>
      <c r="BP205" s="185" t="e">
        <f>VLOOKUP(BO205,Code!$B$45:$D$48,2,FALSE)</f>
        <v>#N/A</v>
      </c>
      <c r="BQ205" s="186" t="e">
        <f>VLOOKUP(BO205,Code!$B$45:$D$48,3,FALSE)</f>
        <v>#N/A</v>
      </c>
      <c r="BR205" s="186" t="e">
        <f t="shared" ca="1" si="165"/>
        <v>#N/A</v>
      </c>
      <c r="BS205" s="186"/>
      <c r="BT205" s="187" t="s">
        <v>219</v>
      </c>
      <c r="BU205" s="187" t="s">
        <v>220</v>
      </c>
      <c r="BV205" s="187" t="s">
        <v>225</v>
      </c>
      <c r="BW205" s="195"/>
      <c r="BX205" s="195"/>
      <c r="BY205" s="157" t="str">
        <f t="shared" ca="1" si="166"/>
        <v/>
      </c>
      <c r="BZ205" s="157" t="str">
        <f t="shared" ca="1" si="167"/>
        <v/>
      </c>
      <c r="CA205" s="132" t="str">
        <f t="shared" ca="1" si="153"/>
        <v xml:space="preserve"> </v>
      </c>
      <c r="CB205" s="88"/>
      <c r="CC205" s="124">
        <v>197</v>
      </c>
      <c r="CD205" s="125" t="e">
        <f>HLOOKUP(Report!CC205,Behaviour!$H$2:$K$3,2,FALSE)</f>
        <v>#N/A</v>
      </c>
      <c r="CE205" s="126" t="e">
        <f t="shared" ca="1" si="168"/>
        <v>#N/A</v>
      </c>
      <c r="CF205" s="127" t="e">
        <f ca="1">CE205+VLOOKUP(CC205,Code!$B$2:$C$6,2,FALSE)</f>
        <v>#N/A</v>
      </c>
      <c r="CG205" s="128" t="e">
        <f ca="1">IF(CC205=0,"",IF(I205="F",AC205&amp;" "&amp;VLOOKUP(CF205,Behaviour!D:I,2,FALSE)&amp;" ",AC205&amp;" "&amp;VLOOKUP(CF205,Behaviour!D:I,4,FALSE)&amp;" "))</f>
        <v>#N/A</v>
      </c>
      <c r="CH205" s="89"/>
      <c r="CI205" s="89"/>
      <c r="CJ205" s="266" t="s">
        <v>26</v>
      </c>
      <c r="CK205" s="266"/>
      <c r="CL205" s="89" t="e">
        <f>IF(CJ205=0,"",VLOOKUP(CJ205,Code!$B$59:$D$61,2,FALSE))</f>
        <v>#N/A</v>
      </c>
      <c r="CM205" s="89" t="e">
        <f>IF(CJ205=0,"",VLOOKUP(CJ205,Code!$B$59:$D$61,3,FALSE))</f>
        <v>#N/A</v>
      </c>
      <c r="CN205" s="89" t="e">
        <f t="shared" ca="1" si="169"/>
        <v>#N/A</v>
      </c>
      <c r="CO205" s="89" t="e">
        <f t="shared" ca="1" si="154"/>
        <v>#N/A</v>
      </c>
      <c r="CP205" s="89" t="e">
        <f t="shared" ca="1" si="155"/>
        <v>#N/A</v>
      </c>
      <c r="CQ205" s="89" t="e">
        <f t="shared" ca="1" si="170"/>
        <v>#N/A</v>
      </c>
      <c r="CR205" s="89" t="str">
        <f ca="1">IF(OR(ISERROR(CQ205),CK205="",CJ205=""),""," "&amp;CQ205)</f>
        <v/>
      </c>
      <c r="CS205" s="89"/>
      <c r="CT205" s="89"/>
      <c r="CU205" s="89" t="str">
        <f t="shared" ca="1" si="172"/>
        <v/>
      </c>
      <c r="CV205" s="89"/>
      <c r="CW205" s="89"/>
      <c r="CX205" s="183" t="str">
        <f t="shared" ca="1" si="173"/>
        <v/>
      </c>
      <c r="CY205" s="22" t="e">
        <f t="shared" ca="1" si="174"/>
        <v>#VALUE!</v>
      </c>
      <c r="CZ205" s="22"/>
      <c r="DA205" s="22"/>
      <c r="DB205" s="182" t="s">
        <v>26</v>
      </c>
      <c r="DC205" s="108" t="e">
        <f t="shared" ca="1" si="175"/>
        <v>#VALUE!</v>
      </c>
      <c r="DD205" s="112" t="e">
        <f ca="1">VLOOKUP(Report!DC205,Code!$B$24:$C$32,2,FALSE)</f>
        <v>#VALUE!</v>
      </c>
      <c r="DE205" s="108" t="e">
        <f ca="1">VLOOKUP(Report!DC205,Code!$B$24:$D$32,3,FALSE)</f>
        <v>#VALUE!</v>
      </c>
      <c r="DF205" s="108" t="e">
        <f t="shared" ca="1" si="176"/>
        <v>#VALUE!</v>
      </c>
      <c r="DG205" s="108" t="e">
        <f t="shared" ca="1" si="156"/>
        <v>#VALUE!</v>
      </c>
      <c r="DH205" s="169" t="e">
        <f t="shared" ca="1" si="157"/>
        <v>#VALUE!</v>
      </c>
      <c r="DI205" s="170"/>
      <c r="DJ205" s="170"/>
      <c r="DK205" s="170"/>
      <c r="DL205" s="170"/>
      <c r="DM205" s="88"/>
      <c r="DN205" s="88"/>
      <c r="DO205" s="177" t="s">
        <v>26</v>
      </c>
      <c r="DP205" s="178" t="e">
        <f>VLOOKUP(Report!DO205,Code!$B$40:$D$42,2,FALSE)</f>
        <v>#N/A</v>
      </c>
      <c r="DQ205" s="179" t="e">
        <f>VLOOKUP(Report!DO205,Code!$B$40:$D$42,3,FALSE)</f>
        <v>#N/A</v>
      </c>
      <c r="DR205" s="180" t="e">
        <f t="shared" ca="1" si="177"/>
        <v>#N/A</v>
      </c>
      <c r="DS205" s="221"/>
      <c r="DT205" s="222" t="e">
        <f t="shared" ca="1" si="178"/>
        <v>#N/A</v>
      </c>
      <c r="DU205" s="181" t="s">
        <v>208</v>
      </c>
      <c r="DV205" s="181" t="s">
        <v>123</v>
      </c>
      <c r="DW205" s="181" t="s">
        <v>165</v>
      </c>
      <c r="DX205" s="115" t="str">
        <f t="shared" si="179"/>
        <v/>
      </c>
      <c r="DY205" s="115"/>
      <c r="DZ205" s="115"/>
      <c r="EA205" s="115"/>
      <c r="EB205" s="98"/>
      <c r="EC205" s="98" t="str">
        <f t="shared" si="158"/>
        <v/>
      </c>
      <c r="ED205" s="192" t="str">
        <f t="shared" si="147"/>
        <v/>
      </c>
    </row>
    <row r="206" spans="7:134" s="223" customFormat="1" ht="115.5" hidden="1" customHeight="1" thickTop="1" thickBot="1" x14ac:dyDescent="0.45">
      <c r="G206" s="199" t="s">
        <v>427</v>
      </c>
      <c r="H206" s="238"/>
      <c r="I206" s="190" t="s">
        <v>426</v>
      </c>
      <c r="J206" s="193"/>
      <c r="K206" s="193"/>
      <c r="L206" s="193"/>
      <c r="M206" s="193"/>
      <c r="N206" s="193"/>
      <c r="O206" s="193"/>
      <c r="P206" s="193"/>
      <c r="Q206" s="193"/>
      <c r="R206" s="193"/>
      <c r="S206" s="193"/>
      <c r="T206" s="90"/>
      <c r="U206" s="95" t="str">
        <f t="shared" si="159"/>
        <v>Type_2</v>
      </c>
      <c r="V206" s="254"/>
      <c r="W206" s="255" t="e">
        <f t="shared" ca="1" si="160"/>
        <v>#N/A</v>
      </c>
      <c r="X206" s="255"/>
      <c r="Y206" s="47" t="e">
        <f t="shared" ca="1" si="161"/>
        <v>#N/A</v>
      </c>
      <c r="Z206" s="47" t="e">
        <f t="shared" ca="1" si="162"/>
        <v>#N/A</v>
      </c>
      <c r="AA206" s="47"/>
      <c r="AB206" s="82" t="str">
        <f t="shared" si="148"/>
        <v>she</v>
      </c>
      <c r="AC206" s="82" t="str">
        <f t="shared" si="149"/>
        <v>She</v>
      </c>
      <c r="AD206" s="82" t="str">
        <f t="shared" si="150"/>
        <v>her</v>
      </c>
      <c r="AE206" s="83" t="str">
        <f t="shared" si="151"/>
        <v>Her</v>
      </c>
      <c r="AF206" s="94"/>
      <c r="AG206" s="94"/>
      <c r="AH206" s="191">
        <v>1</v>
      </c>
      <c r="AI206" s="84">
        <f>HLOOKUP(Report!AH206,Person!$H$2:$L$3,2,FALSE)</f>
        <v>4</v>
      </c>
      <c r="AJ206" s="85">
        <f t="shared" ca="1" si="163"/>
        <v>4</v>
      </c>
      <c r="AK206" s="86">
        <f ca="1">IF(AH206=0,"",AJ206+VLOOKUP(AH206,Code!$B$2:$C$6,2,FALSE))</f>
        <v>14</v>
      </c>
      <c r="AL206" s="143" t="str">
        <f ca="1">IF(AH206=0,"",IF(I206="F",G206&amp;" "&amp;VLOOKUP(AK206,Person!D:I,2,FALSE),G206&amp;" "&amp;VLOOKUP(AK206,Person!D:I,4,FALSE)))</f>
        <v>FRED displays a motivated and determined attitude towards Mathematics.</v>
      </c>
      <c r="AM206" s="89"/>
      <c r="AN206" s="89"/>
      <c r="AO206" s="89"/>
      <c r="AP206" s="89"/>
      <c r="AQ206" s="89"/>
      <c r="AR206" s="89"/>
      <c r="AS206" s="88"/>
      <c r="AT206" s="189">
        <v>2</v>
      </c>
      <c r="AU206" s="147" t="str">
        <f>VLOOKUP(AT206,Code!$B$51:$D$55,2,FALSE)</f>
        <v>Behaviour_1</v>
      </c>
      <c r="AV206" s="88">
        <f ca="1">RANDBETWEEN(1,VLOOKUP(AT206,Code!$B$51:$D$55,3,FALSE))</f>
        <v>3</v>
      </c>
      <c r="AW206" s="89"/>
      <c r="AX206" s="143" t="str">
        <f t="shared" ca="1" si="152"/>
        <v xml:space="preserve"> She shows good citizenship by assisting other students find errors in their work. This demonstrates secure subject understanding.</v>
      </c>
      <c r="AY206" s="88"/>
      <c r="AZ206" s="88"/>
      <c r="BA206" s="188">
        <v>1</v>
      </c>
      <c r="BB206" s="84">
        <f>HLOOKUP(Report!BA206,Homework!$I$2:$L$3,2,FALSE)</f>
        <v>3</v>
      </c>
      <c r="BC206" s="85">
        <f t="shared" ca="1" si="164"/>
        <v>1</v>
      </c>
      <c r="BD206" s="86">
        <f ca="1">IF(BA206=0,"",BC206+VLOOKUP(BA206,Code!$B$2:$C$6,2,FALSE))</f>
        <v>11</v>
      </c>
      <c r="BE206" s="86" t="str">
        <f ca="1">IF(AND(VLOOKUP(BD206,Homework!D:J,2,FALSE)="'s ",RIGHT(G206,1)="s"),"' ",IF(VLOOKUP(BD206,Homework!D:J,2,FALSE)="'s ","'s "," "))</f>
        <v xml:space="preserve">'s </v>
      </c>
      <c r="BF206" s="87" t="str">
        <f ca="1">IF(BA206=0,"",IF(I206="F"," "&amp;G206&amp;BE206&amp;VLOOKUP(BD206,Homework!D:J,3,FALSE)," "&amp;G206&amp;BE206&amp;VLOOKUP(BD206,Homework!D:J,5,FALSE)))</f>
        <v xml:space="preserve"> FRED's homework is always completed on time and is of the highest quality.</v>
      </c>
      <c r="BG206" s="87"/>
      <c r="BH206" s="87"/>
      <c r="BI206" s="87"/>
      <c r="BJ206" s="87"/>
      <c r="BK206" s="87"/>
      <c r="BL206" s="87"/>
      <c r="BM206" s="88"/>
      <c r="BN206" s="88"/>
      <c r="BO206" s="184">
        <v>1</v>
      </c>
      <c r="BP206" s="185" t="str">
        <f>VLOOKUP(BO206,Code!$B$45:$D$48,2,FALSE)</f>
        <v>Equipment_one_missing</v>
      </c>
      <c r="BQ206" s="186">
        <f>VLOOKUP(BO206,Code!$B$45:$D$48,3,FALSE)</f>
        <v>3</v>
      </c>
      <c r="BR206" s="186">
        <f t="shared" ca="1" si="165"/>
        <v>3</v>
      </c>
      <c r="BS206" s="186"/>
      <c r="BT206" s="187" t="s">
        <v>219</v>
      </c>
      <c r="BU206" s="187" t="s">
        <v>220</v>
      </c>
      <c r="BV206" s="187" t="s">
        <v>225</v>
      </c>
      <c r="BW206" s="195"/>
      <c r="BX206" s="195"/>
      <c r="BY206" s="157" t="str">
        <f t="shared" ca="1" si="166"/>
        <v>She fails to come to my lessons with a pen.</v>
      </c>
      <c r="BZ206" s="157" t="str">
        <f t="shared" ca="1" si="167"/>
        <v>He fails to come to my lessons with a pen.</v>
      </c>
      <c r="CA206" s="132" t="str">
        <f t="shared" ca="1" si="153"/>
        <v xml:space="preserve"> She fails to come to my lessons with a pen.</v>
      </c>
      <c r="CB206" s="88"/>
      <c r="CC206" s="124">
        <v>198</v>
      </c>
      <c r="CD206" s="125" t="e">
        <f>HLOOKUP(Report!CC206,Behaviour!$H$2:$K$3,2,FALSE)</f>
        <v>#N/A</v>
      </c>
      <c r="CE206" s="126" t="e">
        <f t="shared" ca="1" si="168"/>
        <v>#N/A</v>
      </c>
      <c r="CF206" s="127" t="e">
        <f ca="1">CE206+VLOOKUP(CC206,Code!$B$2:$C$6,2,FALSE)</f>
        <v>#N/A</v>
      </c>
      <c r="CG206" s="128" t="e">
        <f ca="1">IF(CC206=0,"",IF(I206="F",AC206&amp;" "&amp;VLOOKUP(CF206,Behaviour!D:I,2,FALSE)&amp;" ",AC206&amp;" "&amp;VLOOKUP(CF206,Behaviour!D:I,4,FALSE)&amp;" "))</f>
        <v>#N/A</v>
      </c>
      <c r="CH206" s="89"/>
      <c r="CI206" s="89"/>
      <c r="CJ206" s="266" t="s">
        <v>26</v>
      </c>
      <c r="CK206" s="266"/>
      <c r="CL206" s="89" t="e">
        <f>IF(CJ206=0,"",VLOOKUP(CJ206,Code!$B$59:$D$61,2,FALSE))</f>
        <v>#N/A</v>
      </c>
      <c r="CM206" s="89" t="e">
        <f>IF(CJ206=0,"",VLOOKUP(CJ206,Code!$B$59:$D$61,3,FALSE))</f>
        <v>#N/A</v>
      </c>
      <c r="CN206" s="89" t="e">
        <f t="shared" ca="1" si="169"/>
        <v>#N/A</v>
      </c>
      <c r="CO206" s="89" t="e">
        <f t="shared" ca="1" si="154"/>
        <v>#N/A</v>
      </c>
      <c r="CP206" s="89" t="e">
        <f t="shared" ca="1" si="155"/>
        <v>#N/A</v>
      </c>
      <c r="CQ206" s="89" t="e">
        <f t="shared" ca="1" si="170"/>
        <v>#N/A</v>
      </c>
      <c r="CR206" s="89" t="str">
        <f t="shared" ref="CR206" ca="1" si="180">IF(OR(ISERROR(CQ206),CK206="",CJ206=""),""," "&amp;CQ206)</f>
        <v/>
      </c>
      <c r="CS206" s="89"/>
      <c r="CT206" s="89"/>
      <c r="CU206" s="89" t="str">
        <f t="shared" ca="1" si="172"/>
        <v/>
      </c>
      <c r="CV206" s="89"/>
      <c r="CW206" s="89"/>
      <c r="CX206" s="183">
        <v>2</v>
      </c>
      <c r="CY206" s="22">
        <f t="shared" si="174"/>
        <v>20</v>
      </c>
      <c r="CZ206" s="22"/>
      <c r="DA206" s="22"/>
      <c r="DB206" s="182">
        <v>3</v>
      </c>
      <c r="DC206" s="108">
        <f t="shared" si="175"/>
        <v>23</v>
      </c>
      <c r="DD206" s="112" t="str">
        <f>VLOOKUP(Report!DC206,Code!$B$24:$C$32,2,FALSE)</f>
        <v>OnTargetNeverGivesEnoughEffort</v>
      </c>
      <c r="DE206" s="108">
        <f>VLOOKUP(Report!DC206,Code!$B$24:$D$32,3,FALSE)</f>
        <v>3</v>
      </c>
      <c r="DF206" s="108">
        <f t="shared" ca="1" si="176"/>
        <v>2</v>
      </c>
      <c r="DG206" s="108" t="str">
        <f t="shared" ca="1" si="156"/>
        <v/>
      </c>
      <c r="DH206" s="169" t="str">
        <f t="shared" ca="1" si="157"/>
        <v xml:space="preserve"> FRED should feel very proud of her achievements so far. Imagine what you would have achieved if you put a little bit of effort in to every lesson.</v>
      </c>
      <c r="DI206" s="170"/>
      <c r="DJ206" s="170"/>
      <c r="DK206" s="170"/>
      <c r="DL206" s="170"/>
      <c r="DM206" s="88"/>
      <c r="DN206" s="88"/>
      <c r="DO206" s="177">
        <v>1</v>
      </c>
      <c r="DP206" s="178" t="str">
        <f>VLOOKUP(Report!DO206,Code!$B$40:$D$42,2,FALSE)</f>
        <v>Development_1</v>
      </c>
      <c r="DQ206" s="179">
        <f>VLOOKUP(Report!DO206,Code!$B$40:$D$42,3,FALSE)</f>
        <v>4</v>
      </c>
      <c r="DR206" s="180">
        <f t="shared" ca="1" si="177"/>
        <v>2</v>
      </c>
      <c r="DS206" s="221"/>
      <c r="DT206" s="222" t="str">
        <f t="shared" ca="1" si="178"/>
        <v>A topic I feel needs more time spent on is</v>
      </c>
      <c r="DU206" s="181" t="s">
        <v>208</v>
      </c>
      <c r="DV206" s="181" t="s">
        <v>123</v>
      </c>
      <c r="DW206" s="181" t="s">
        <v>165</v>
      </c>
      <c r="DX206" s="115" t="str">
        <f t="shared" ca="1" si="179"/>
        <v xml:space="preserve"> A topic I feel needs more time spent on is number.</v>
      </c>
      <c r="DY206" s="115"/>
      <c r="DZ206" s="115"/>
      <c r="EA206" s="115"/>
      <c r="EB206" s="98"/>
      <c r="EC206" s="98" t="str">
        <f t="shared" ca="1" si="158"/>
        <v>FRED displays a motivated and determined attitude towards Mathematics. She shows good citizenship by assisting other students find errors in their work. This demonstrates secure subject understanding. FRED's homework is always completed on time and is of the highest quality. She fails to come to my lessons with a pen. FRED should feel very proud of her achievements so far. Imagine what you would have achieved if you put a little bit of effort in to every lesson. A topic I feel needs more time spent on is number.</v>
      </c>
      <c r="ED206" s="192" t="str">
        <f t="shared" ca="1" si="147"/>
        <v>FRED displays a motivated and determined attitude towards Mathematics. She shows good citizenship by assisting other students find errors in their work. This demonstrates secure subject understanding. FRED's homework is always completed on time and is of the highest quality. She fails to come to my lessons with a pen. FRED should feel very proud of her achievements so far. Imagine what you would have achieved if you put a little bit of effort in to every lesson. A topic I feel needs more time spent on is number.</v>
      </c>
    </row>
    <row r="207" spans="7:134" x14ac:dyDescent="0.25">
      <c r="I207" s="469" t="s">
        <v>468</v>
      </c>
      <c r="J207" s="469"/>
      <c r="K207" s="469"/>
      <c r="L207" s="469"/>
      <c r="M207" s="469"/>
      <c r="N207" s="469"/>
      <c r="O207" s="469"/>
      <c r="P207" s="469"/>
      <c r="Q207" s="469"/>
      <c r="R207" s="469"/>
      <c r="S207" s="469"/>
      <c r="T207" s="469"/>
      <c r="U207" s="469"/>
      <c r="V207" s="469"/>
      <c r="W207" s="469"/>
      <c r="X207" s="469"/>
      <c r="Y207" s="469"/>
      <c r="Z207" s="469"/>
      <c r="AA207" s="469"/>
      <c r="AB207" s="469"/>
      <c r="AC207" s="469"/>
      <c r="AD207" s="469"/>
      <c r="AE207" s="469"/>
      <c r="AF207" s="469"/>
      <c r="AG207" s="469"/>
      <c r="AH207" s="469"/>
      <c r="AI207" s="469"/>
      <c r="AJ207" s="469"/>
      <c r="AK207" s="469"/>
      <c r="AL207" s="469"/>
      <c r="AM207" s="469"/>
      <c r="AN207" s="469"/>
      <c r="AO207" s="469"/>
      <c r="AP207" s="469"/>
      <c r="AQ207" s="469"/>
      <c r="AR207" s="469"/>
      <c r="AS207" s="469"/>
      <c r="AT207" s="469"/>
      <c r="AU207" s="469"/>
      <c r="AV207" s="469"/>
      <c r="AW207" s="469"/>
      <c r="AX207" s="469"/>
      <c r="AY207" s="469"/>
      <c r="AZ207" s="469"/>
      <c r="BA207" s="469"/>
      <c r="BB207" s="469"/>
      <c r="BC207" s="469"/>
      <c r="BD207" s="469"/>
      <c r="BE207" s="469"/>
      <c r="BF207" s="469"/>
      <c r="BG207" s="469"/>
      <c r="BH207" s="469"/>
      <c r="BI207" s="469"/>
      <c r="BJ207" s="469"/>
      <c r="BK207" s="469"/>
      <c r="BL207" s="469"/>
      <c r="BM207" s="469"/>
      <c r="BN207" s="469"/>
      <c r="BO207" s="469"/>
      <c r="BP207" s="469"/>
      <c r="BQ207" s="469"/>
      <c r="BR207" s="469"/>
      <c r="BS207" s="469"/>
      <c r="BT207" s="469"/>
      <c r="BU207" s="469"/>
      <c r="BV207" s="469"/>
      <c r="BW207" s="469"/>
      <c r="BX207" s="469"/>
      <c r="BY207" s="469"/>
      <c r="BZ207" s="469"/>
      <c r="CA207" s="469"/>
      <c r="CB207" s="469"/>
      <c r="CC207" s="469"/>
      <c r="CD207" s="469"/>
      <c r="CE207" s="469"/>
      <c r="CF207" s="469"/>
      <c r="CG207" s="469"/>
      <c r="CH207" s="469"/>
      <c r="CI207" s="469"/>
      <c r="CJ207" s="469"/>
      <c r="CK207" s="469"/>
      <c r="CL207" s="469"/>
      <c r="CM207" s="469"/>
      <c r="CN207" s="469"/>
      <c r="CO207" s="469"/>
      <c r="CP207" s="469"/>
      <c r="CQ207" s="469"/>
      <c r="CR207" s="469"/>
      <c r="CS207" s="469"/>
      <c r="CT207" s="469"/>
      <c r="CU207" s="469"/>
      <c r="CV207" s="469"/>
      <c r="CW207" s="469"/>
      <c r="CX207" s="469"/>
      <c r="CY207" s="469"/>
      <c r="CZ207" s="469"/>
      <c r="DA207" s="469"/>
      <c r="DB207" s="469"/>
      <c r="DC207" s="469"/>
      <c r="DD207" s="469"/>
      <c r="DE207" s="469"/>
      <c r="DF207" s="469"/>
      <c r="DG207" s="469"/>
      <c r="DH207" s="469"/>
      <c r="DI207" s="469"/>
      <c r="DJ207" s="469"/>
      <c r="DK207" s="469"/>
      <c r="DL207" s="469"/>
      <c r="DM207" s="469"/>
      <c r="DN207" s="469"/>
      <c r="DO207" s="469"/>
      <c r="DP207" s="469"/>
      <c r="DQ207" s="469"/>
      <c r="DR207" s="469"/>
      <c r="DS207" s="469"/>
      <c r="DT207" s="469"/>
      <c r="DU207" s="469"/>
      <c r="DV207" s="469"/>
      <c r="DW207" s="469"/>
      <c r="DX207" s="469"/>
      <c r="DY207" s="469"/>
      <c r="DZ207" s="469"/>
      <c r="EA207" s="469"/>
      <c r="EB207" s="469"/>
      <c r="EC207" s="469"/>
      <c r="ED207" s="469"/>
    </row>
    <row r="208" spans="7:134" ht="63.75" customHeight="1" x14ac:dyDescent="0.25"/>
  </sheetData>
  <sheetProtection password="8678" sheet="1" objects="1" scenarios="1" selectLockedCells="1"/>
  <dataConsolidate/>
  <mergeCells count="24">
    <mergeCell ref="G1:G7"/>
    <mergeCell ref="Z3:Z7"/>
    <mergeCell ref="V3:X4"/>
    <mergeCell ref="V5:V7"/>
    <mergeCell ref="X5:X7"/>
    <mergeCell ref="I1:I7"/>
    <mergeCell ref="U1:Z1"/>
    <mergeCell ref="H1:H7"/>
    <mergeCell ref="E1:E7"/>
    <mergeCell ref="I207:ED207"/>
    <mergeCell ref="ED1:ED7"/>
    <mergeCell ref="DU1:DU7"/>
    <mergeCell ref="DV1:DV7"/>
    <mergeCell ref="DW1:DW7"/>
    <mergeCell ref="BT1:BT7"/>
    <mergeCell ref="BU1:BU7"/>
    <mergeCell ref="BV1:BV7"/>
    <mergeCell ref="DO1:DR1"/>
    <mergeCell ref="CC1:CF1"/>
    <mergeCell ref="CJ1:CK1"/>
    <mergeCell ref="CK3:CK5"/>
    <mergeCell ref="BO1:BS1"/>
    <mergeCell ref="AT1:AW1"/>
    <mergeCell ref="BA1:BD1"/>
  </mergeCells>
  <conditionalFormatting sqref="AH9:AH43 AT9:AT43 BA9:BA43 BO9:BO43 DB9:DB43 DO9:DO43 G9:I43 V9:V43 X9:X43 CJ9:CK44 CX9:CX44">
    <cfRule type="containsBlanks" dxfId="2" priority="1">
      <formula>LEN(TRIM(G9))=0</formula>
    </cfRule>
  </conditionalFormatting>
  <dataValidations xWindow="394" yWindow="283" count="2">
    <dataValidation allowBlank="1" showInputMessage="1" showErrorMessage="1" errorTitle="ERROR" error="You must enter the gender" sqref="J9:S206"/>
    <dataValidation allowBlank="1" prompt="Type_1_x000a_-1, 1, +1, -2 …    _x000a__x000a_Type_2_x000a_1-, 1, 1+, 2- …_x000a__x000a_Type_3_x000a_1c, 1b, 1a, 2c …_x000a__x000a_" sqref="V3:X4"/>
  </dataValidations>
  <pageMargins left="0.7" right="0.7" top="0.75" bottom="0.75" header="0.3" footer="0.3"/>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59ADBCD9-B426-4178-83E6-B808725DAC33}">
            <xm:f>NOT(ISERROR(SEARCH("Fill Me In",V3)))</xm:f>
            <xm:f>"Fill Me In"</xm:f>
            <x14:dxf>
              <fill>
                <patternFill>
                  <bgColor rgb="FFFF0000"/>
                </patternFill>
              </fill>
            </x14:dxf>
          </x14:cfRule>
          <xm:sqref>V3:X4</xm:sqref>
        </x14:conditionalFormatting>
      </x14:conditionalFormattings>
    </ext>
    <ext xmlns:x14="http://schemas.microsoft.com/office/spreadsheetml/2009/9/main" uri="{CCE6A557-97BC-4b89-ADB6-D9C93CAAB3DF}">
      <x14:dataValidations xmlns:xm="http://schemas.microsoft.com/office/excel/2006/main" xWindow="394" yWindow="283" count="14">
        <x14:dataValidation type="list" allowBlank="1" showInputMessage="1" showErrorMessage="1">
          <x14:formula1>
            <xm:f>Code!$B$10:$B$15</xm:f>
          </x14:formula1>
          <xm:sqref>CC9:CC206</xm:sqref>
        </x14:dataValidation>
        <x14:dataValidation type="list" allowBlank="1" showInputMessage="1" showErrorMessage="1" errorTitle="ERROR" error="You must enter the gender">
          <x14:formula1>
            <xm:f>Code!$B$19:$B$20</xm:f>
          </x14:formula1>
          <xm:sqref>T9:T206</xm:sqref>
        </x14:dataValidation>
        <x14:dataValidation type="list" allowBlank="1">
          <x14:formula1>
            <xm:f>Code!$B$278:$B$285</xm:f>
          </x14:formula1>
          <xm:sqref>BW9:BX206 BT72:BV206</xm:sqref>
        </x14:dataValidation>
        <x14:dataValidation type="list" allowBlank="1" showInputMessage="1" showErrorMessage="1">
          <x14:formula1>
            <xm:f>Code!$B$11:$B$16</xm:f>
          </x14:formula1>
          <xm:sqref>AH9:AH206</xm:sqref>
        </x14:dataValidation>
        <x14:dataValidation type="list" allowBlank="1" showInputMessage="1" showErrorMessage="1">
          <x14:formula1>
            <xm:f>Code!$C$10:$C$15</xm:f>
          </x14:formula1>
          <xm:sqref>BA9:BA206 BO9:BO206</xm:sqref>
        </x14:dataValidation>
        <x14:dataValidation type="list" allowBlank="1" showInputMessage="1" showErrorMessage="1">
          <x14:formula1>
            <xm:f>Code!$D$10:$D$13</xm:f>
          </x14:formula1>
          <xm:sqref>DB9:DB206 CX9:CX206</xm:sqref>
        </x14:dataValidation>
        <x14:dataValidation type="list" allowBlank="1" showInputMessage="1" showErrorMessage="1">
          <x14:formula1>
            <xm:f>Code!$E$10:$E$14</xm:f>
          </x14:formula1>
          <xm:sqref>DO9:DO206</xm:sqref>
        </x14:dataValidation>
        <x14:dataValidation type="list" allowBlank="1" showInputMessage="1" showErrorMessage="1" errorTitle="ERROR" error="You must enter the gender">
          <x14:formula1>
            <xm:f>Code!$B$19:$B$21</xm:f>
          </x14:formula1>
          <xm:sqref>I9:I206</xm:sqref>
        </x14:dataValidation>
        <x14:dataValidation type="list" allowBlank="1" showInputMessage="1" showErrorMessage="1">
          <x14:formula1>
            <xm:f>Code!$B$10:$B$16</xm:f>
          </x14:formula1>
          <xm:sqref>AT9:AT206</xm:sqref>
        </x14:dataValidation>
        <x14:dataValidation type="list" allowBlank="1" showInputMessage="1" showErrorMessage="1">
          <x14:formula1>
            <xm:f>Code!$F$10:$F$13</xm:f>
          </x14:formula1>
          <xm:sqref>CJ45:CJ206</xm:sqref>
        </x14:dataValidation>
        <x14:dataValidation type="list" allowBlank="1">
          <x14:formula1>
            <xm:f>Code!$B$71:$B$270</xm:f>
          </x14:formula1>
          <xm:sqref>DU150:DW206</xm:sqref>
        </x14:dataValidation>
        <x14:dataValidation type="list" allowBlank="1">
          <x14:formula1>
            <xm:f>IF(Person!$A$1=2,Code!$B$71:$B$270,IF(Person!$A$1=6,Code!$B$288:$B$350,""))</xm:f>
          </x14:formula1>
          <xm:sqref>DU9:DW149</xm:sqref>
        </x14:dataValidation>
        <x14:dataValidation type="list" allowBlank="1">
          <x14:formula1>
            <xm:f>IF(Person!$A$1=2,Code!$B$278:$B$285,IF(Person!$A$1=6,Code!$C$278:$C$285,""))</xm:f>
          </x14:formula1>
          <xm:sqref>BT9:BV71</xm:sqref>
        </x14:dataValidation>
        <x14:dataValidation type="list" allowBlank="1" showInputMessage="1" showErrorMessage="1">
          <x14:formula1>
            <xm:f>Code!$G$10:$G$12</xm:f>
          </x14:formula1>
          <xm:sqref>CJ9:CJ44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36</vt:i4>
      </vt:variant>
    </vt:vector>
  </HeadingPairs>
  <TitlesOfParts>
    <vt:vector size="37" baseType="lpstr">
      <vt:lpstr>EM</vt:lpstr>
      <vt:lpstr>AboveTragetAlwaysGivesEffort</vt:lpstr>
      <vt:lpstr>AboveTragetNeverGivesEnoughEffort</vt:lpstr>
      <vt:lpstr>AboveTragetOcasionalyGivesEffort</vt:lpstr>
      <vt:lpstr>Asses_1</vt:lpstr>
      <vt:lpstr>Asses_2</vt:lpstr>
      <vt:lpstr>Assses_3</vt:lpstr>
      <vt:lpstr>Behaviour_1</vt:lpstr>
      <vt:lpstr>Behaviour_2</vt:lpstr>
      <vt:lpstr>Behaviour_3</vt:lpstr>
      <vt:lpstr>Behaviour_4</vt:lpstr>
      <vt:lpstr>Behaviour_5</vt:lpstr>
      <vt:lpstr>Behaviour!Behaviour1</vt:lpstr>
      <vt:lpstr>Behaviour!Behaviour2</vt:lpstr>
      <vt:lpstr>Behaviour!Behaviour3</vt:lpstr>
      <vt:lpstr>Behaviour!Behaviour4</vt:lpstr>
      <vt:lpstr>BelowTargetAlwaysGivesEffort</vt:lpstr>
      <vt:lpstr>BelowTargetNeverGivesEnoughEffort</vt:lpstr>
      <vt:lpstr>BelowTargetOcasionalyGivesEffort</vt:lpstr>
      <vt:lpstr>Development_1</vt:lpstr>
      <vt:lpstr>Development_2</vt:lpstr>
      <vt:lpstr>Development_3</vt:lpstr>
      <vt:lpstr>Equipment_always</vt:lpstr>
      <vt:lpstr>Equipment_one_missing</vt:lpstr>
      <vt:lpstr>Equipment_three_missing</vt:lpstr>
      <vt:lpstr>Equipment_two_missing</vt:lpstr>
      <vt:lpstr>OnTargetAlwaysGivesEffort</vt:lpstr>
      <vt:lpstr>OnTargetNeverGivesEnoughEffort</vt:lpstr>
      <vt:lpstr>OnTargetOcasionalyGivesEffort</vt:lpstr>
      <vt:lpstr>Type_1</vt:lpstr>
      <vt:lpstr>Type_12</vt:lpstr>
      <vt:lpstr>Type_2</vt:lpstr>
      <vt:lpstr>Type_22</vt:lpstr>
      <vt:lpstr>Type_3</vt:lpstr>
      <vt:lpstr>Type_32</vt:lpstr>
      <vt:lpstr>Type_4</vt:lpstr>
      <vt:lpstr>Type_42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Mcdonough</dc:creator>
  <cp:lastModifiedBy>Maths Kingdom</cp:lastModifiedBy>
  <cp:lastPrinted>2017-05-26T11:14:26Z</cp:lastPrinted>
  <dcterms:created xsi:type="dcterms:W3CDTF">2016-06-28T13:16:27Z</dcterms:created>
  <dcterms:modified xsi:type="dcterms:W3CDTF">2017-06-12T20:43:02Z</dcterms:modified>
</cp:coreProperties>
</file>